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B52" lockStructure="1"/>
  <bookViews>
    <workbookView xWindow="-120" yWindow="-120" windowWidth="20730" windowHeight="11160"/>
  </bookViews>
  <sheets>
    <sheet name="Instructions" sheetId="10" r:id="rId1"/>
    <sheet name="Letter" sheetId="12" r:id="rId2"/>
    <sheet name="Salary" sheetId="2" r:id="rId3"/>
    <sheet name="Pension" sheetId="20" r:id="rId4"/>
    <sheet name="Chapter VI" sheetId="18" r:id="rId5"/>
    <sheet name="10(13A)" sheetId="7" r:id="rId6"/>
    <sheet name="IT Computation Form" sheetId="1" r:id="rId7"/>
    <sheet name="Form 12B" sheetId="14" r:id="rId8"/>
    <sheet name="Feedback" sheetId="13" r:id="rId9"/>
    <sheet name="IT Slab" sheetId="16" r:id="rId10"/>
    <sheet name="working sheet" sheetId="17" r:id="rId11"/>
  </sheets>
  <definedNames>
    <definedName name="_xlnm.Print_Titles" localSheetId="6">'IT Computation Form'!$1:$8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2" l="1"/>
  <c r="F5" i="2"/>
  <c r="F6" i="2" s="1"/>
  <c r="F7" i="2" s="1"/>
  <c r="F8" i="2" s="1"/>
  <c r="F9" i="2" s="1"/>
  <c r="F10" i="2" s="1"/>
  <c r="F11" i="2" s="1"/>
  <c r="F12" i="2" s="1"/>
  <c r="F13" i="2" s="1"/>
  <c r="F14" i="2" s="1"/>
  <c r="I9" i="2"/>
  <c r="D4" i="20"/>
  <c r="C4" i="20"/>
  <c r="Q30" i="18"/>
  <c r="Q29" i="18"/>
  <c r="D10" i="14"/>
  <c r="I26" i="1"/>
  <c r="N19" i="18"/>
  <c r="K19" i="18"/>
  <c r="F16" i="2" l="1"/>
  <c r="I10" i="2"/>
  <c r="J12" i="1"/>
  <c r="I12" i="1"/>
  <c r="J11" i="1"/>
  <c r="I11" i="1"/>
  <c r="J5" i="1"/>
  <c r="G7" i="1"/>
  <c r="B5" i="1"/>
  <c r="I23" i="2"/>
  <c r="Q32" i="18"/>
  <c r="D1" i="20"/>
  <c r="I11" i="2" l="1"/>
  <c r="I16" i="1"/>
  <c r="I18" i="1" s="1"/>
  <c r="I12" i="2" l="1"/>
  <c r="C21" i="20"/>
  <c r="E4" i="20"/>
  <c r="G5" i="20"/>
  <c r="B5" i="20"/>
  <c r="R8" i="7"/>
  <c r="H8" i="7"/>
  <c r="E5" i="2"/>
  <c r="E6" i="2" s="1"/>
  <c r="E7" i="2" s="1"/>
  <c r="E8" i="2" s="1"/>
  <c r="N1" i="18"/>
  <c r="B7" i="14"/>
  <c r="E10" i="14"/>
  <c r="C10" i="14"/>
  <c r="D4" i="2"/>
  <c r="C4" i="2"/>
  <c r="C31" i="13"/>
  <c r="C30" i="13"/>
  <c r="C29" i="13"/>
  <c r="J27" i="1"/>
  <c r="I27" i="1"/>
  <c r="N21" i="18"/>
  <c r="K21" i="18"/>
  <c r="D5" i="20" l="1"/>
  <c r="C5" i="20"/>
  <c r="I13" i="2"/>
  <c r="G4" i="2"/>
  <c r="E9" i="2"/>
  <c r="E10" i="2" s="1"/>
  <c r="E11" i="2" s="1"/>
  <c r="E12" i="2" s="1"/>
  <c r="E13" i="2" s="1"/>
  <c r="E14" i="2" s="1"/>
  <c r="E15" i="2" s="1"/>
  <c r="T28" i="18"/>
  <c r="Q28" i="18" s="1"/>
  <c r="T27" i="18"/>
  <c r="Q27" i="18" s="1"/>
  <c r="V27" i="18" s="1"/>
  <c r="F4" i="20"/>
  <c r="H4" i="20" s="1"/>
  <c r="E5" i="20"/>
  <c r="B6" i="20"/>
  <c r="G6" i="20"/>
  <c r="G7" i="20" s="1"/>
  <c r="G8" i="20" s="1"/>
  <c r="G9" i="20" s="1"/>
  <c r="G10" i="20" s="1"/>
  <c r="G11" i="20" s="1"/>
  <c r="G12" i="20" s="1"/>
  <c r="G13" i="20" s="1"/>
  <c r="G14" i="20" s="1"/>
  <c r="G15" i="20" s="1"/>
  <c r="Q18" i="18"/>
  <c r="Q20" i="18"/>
  <c r="D6" i="20" l="1"/>
  <c r="C6" i="20"/>
  <c r="I14" i="2"/>
  <c r="E6" i="20"/>
  <c r="F5" i="20"/>
  <c r="H5" i="20" s="1"/>
  <c r="B7" i="20"/>
  <c r="G16" i="20"/>
  <c r="Q25" i="18"/>
  <c r="Q26" i="18"/>
  <c r="Q23" i="18"/>
  <c r="D7" i="20" l="1"/>
  <c r="C7" i="20"/>
  <c r="I15" i="2"/>
  <c r="F6" i="20"/>
  <c r="H6" i="20" s="1"/>
  <c r="E7" i="20"/>
  <c r="B8" i="20"/>
  <c r="Q22" i="18"/>
  <c r="D8" i="20" l="1"/>
  <c r="C8" i="20"/>
  <c r="F7" i="20"/>
  <c r="H7" i="20" s="1"/>
  <c r="E8" i="20"/>
  <c r="B9" i="20"/>
  <c r="I5" i="2"/>
  <c r="I6" i="2" s="1"/>
  <c r="I7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K11" i="14"/>
  <c r="K12" i="14" s="1"/>
  <c r="K13" i="14" s="1"/>
  <c r="K14" i="14" s="1"/>
  <c r="K15" i="14" s="1"/>
  <c r="K16" i="14" s="1"/>
  <c r="K17" i="14" s="1"/>
  <c r="K18" i="14" s="1"/>
  <c r="K19" i="14" s="1"/>
  <c r="K20" i="14" s="1"/>
  <c r="K21" i="14" s="1"/>
  <c r="L11" i="14"/>
  <c r="L12" i="14" s="1"/>
  <c r="L13" i="14" s="1"/>
  <c r="L14" i="14" s="1"/>
  <c r="L16" i="14" s="1"/>
  <c r="L17" i="14" s="1"/>
  <c r="L18" i="14" s="1"/>
  <c r="L19" i="14" s="1"/>
  <c r="L20" i="14" s="1"/>
  <c r="L21" i="14" s="1"/>
  <c r="K5" i="2"/>
  <c r="K6" i="2" s="1"/>
  <c r="K7" i="2" s="1"/>
  <c r="K8" i="2" s="1"/>
  <c r="K9" i="2" s="1"/>
  <c r="K10" i="2" s="1"/>
  <c r="K11" i="2" s="1"/>
  <c r="K12" i="2" s="1"/>
  <c r="K14" i="2" s="1"/>
  <c r="K15" i="2" s="1"/>
  <c r="G22" i="14"/>
  <c r="F22" i="14"/>
  <c r="J11" i="14"/>
  <c r="J12" i="14" s="1"/>
  <c r="J13" i="14" s="1"/>
  <c r="B11" i="14"/>
  <c r="E11" i="14" s="1"/>
  <c r="B5" i="2"/>
  <c r="D9" i="20" l="1"/>
  <c r="C9" i="20"/>
  <c r="C5" i="2"/>
  <c r="F8" i="20"/>
  <c r="H8" i="20" s="1"/>
  <c r="E9" i="20"/>
  <c r="B10" i="20"/>
  <c r="C11" i="14"/>
  <c r="D11" i="14"/>
  <c r="B12" i="14"/>
  <c r="D5" i="2"/>
  <c r="H4" i="2"/>
  <c r="L4" i="2" s="1"/>
  <c r="J14" i="14"/>
  <c r="J16" i="14" s="1"/>
  <c r="J17" i="14" s="1"/>
  <c r="J18" i="14" s="1"/>
  <c r="J19" i="14" s="1"/>
  <c r="J20" i="14" s="1"/>
  <c r="J21" i="14" s="1"/>
  <c r="K22" i="14"/>
  <c r="L22" i="14"/>
  <c r="H10" i="14"/>
  <c r="D10" i="20" l="1"/>
  <c r="C10" i="20"/>
  <c r="G5" i="2"/>
  <c r="F9" i="20"/>
  <c r="H9" i="20" s="1"/>
  <c r="E10" i="20"/>
  <c r="B11" i="20"/>
  <c r="D12" i="14"/>
  <c r="E12" i="14"/>
  <c r="B13" i="14"/>
  <c r="D13" i="14" s="1"/>
  <c r="C12" i="14"/>
  <c r="J22" i="14"/>
  <c r="P6" i="18" s="1"/>
  <c r="H11" i="14"/>
  <c r="I11" i="14" s="1"/>
  <c r="M11" i="14" s="1"/>
  <c r="I10" i="14"/>
  <c r="M10" i="14" s="1"/>
  <c r="J16" i="2"/>
  <c r="P8" i="18" s="1"/>
  <c r="K16" i="2"/>
  <c r="I41" i="1" s="1"/>
  <c r="D11" i="20" l="1"/>
  <c r="C11" i="20"/>
  <c r="F10" i="20"/>
  <c r="H10" i="20" s="1"/>
  <c r="E11" i="20"/>
  <c r="B12" i="20"/>
  <c r="E13" i="14"/>
  <c r="B14" i="14"/>
  <c r="C13" i="14"/>
  <c r="H12" i="14"/>
  <c r="I12" i="14" s="1"/>
  <c r="M12" i="14" s="1"/>
  <c r="H5" i="2"/>
  <c r="L5" i="2" s="1"/>
  <c r="B6" i="2"/>
  <c r="D12" i="20" l="1"/>
  <c r="C12" i="20"/>
  <c r="E14" i="14"/>
  <c r="B15" i="14"/>
  <c r="B16" i="14" s="1"/>
  <c r="F11" i="20"/>
  <c r="H11" i="20" s="1"/>
  <c r="E12" i="20"/>
  <c r="B13" i="20"/>
  <c r="C14" i="14"/>
  <c r="D14" i="14"/>
  <c r="E15" i="14"/>
  <c r="H13" i="14"/>
  <c r="I13" i="14" s="1"/>
  <c r="M13" i="14" s="1"/>
  <c r="C15" i="14"/>
  <c r="C6" i="2"/>
  <c r="D6" i="2"/>
  <c r="I16" i="2"/>
  <c r="P5" i="18" s="1"/>
  <c r="B7" i="2"/>
  <c r="P15" i="18" l="1"/>
  <c r="Q33" i="18" s="1"/>
  <c r="D13" i="20"/>
  <c r="C13" i="20"/>
  <c r="G6" i="2"/>
  <c r="B8" i="2"/>
  <c r="D15" i="14"/>
  <c r="H15" i="14" s="1"/>
  <c r="I15" i="14" s="1"/>
  <c r="M15" i="14" s="1"/>
  <c r="F12" i="20"/>
  <c r="H12" i="20" s="1"/>
  <c r="E13" i="20"/>
  <c r="B14" i="20"/>
  <c r="H14" i="14"/>
  <c r="I14" i="14" s="1"/>
  <c r="M14" i="14" s="1"/>
  <c r="D16" i="14"/>
  <c r="E16" i="14"/>
  <c r="B17" i="14"/>
  <c r="E17" i="14" s="1"/>
  <c r="C16" i="14"/>
  <c r="C7" i="2"/>
  <c r="D7" i="2"/>
  <c r="D14" i="20" l="1"/>
  <c r="C14" i="20"/>
  <c r="H6" i="2"/>
  <c r="L6" i="2" s="1"/>
  <c r="G7" i="2"/>
  <c r="B9" i="2"/>
  <c r="C8" i="2"/>
  <c r="D8" i="2"/>
  <c r="F13" i="20"/>
  <c r="H13" i="20" s="1"/>
  <c r="E14" i="20"/>
  <c r="B15" i="20"/>
  <c r="C17" i="14"/>
  <c r="D17" i="14"/>
  <c r="H16" i="14"/>
  <c r="I16" i="14" s="1"/>
  <c r="B18" i="14"/>
  <c r="D15" i="20" l="1"/>
  <c r="D16" i="20" s="1"/>
  <c r="C15" i="20"/>
  <c r="H7" i="2"/>
  <c r="L7" i="2" s="1"/>
  <c r="G8" i="2"/>
  <c r="F14" i="20"/>
  <c r="H14" i="20" s="1"/>
  <c r="C16" i="20"/>
  <c r="E15" i="20"/>
  <c r="E16" i="20" s="1"/>
  <c r="B16" i="20"/>
  <c r="D18" i="14"/>
  <c r="E18" i="14"/>
  <c r="C18" i="14"/>
  <c r="C9" i="2"/>
  <c r="D9" i="2"/>
  <c r="B10" i="2"/>
  <c r="H17" i="14"/>
  <c r="I17" i="14" s="1"/>
  <c r="M17" i="14" s="1"/>
  <c r="B19" i="14"/>
  <c r="M16" i="14"/>
  <c r="G9" i="2" l="1"/>
  <c r="F15" i="20"/>
  <c r="H15" i="20" s="1"/>
  <c r="D19" i="14"/>
  <c r="E19" i="14"/>
  <c r="C19" i="14"/>
  <c r="C10" i="2"/>
  <c r="D10" i="2"/>
  <c r="H8" i="2"/>
  <c r="L8" i="2" s="1"/>
  <c r="B11" i="2"/>
  <c r="H18" i="14"/>
  <c r="I18" i="14" s="1"/>
  <c r="M18" i="14" s="1"/>
  <c r="B20" i="14"/>
  <c r="E20" i="14" s="1"/>
  <c r="G10" i="2" l="1"/>
  <c r="F16" i="20"/>
  <c r="H16" i="20"/>
  <c r="C20" i="14"/>
  <c r="D20" i="14"/>
  <c r="C11" i="2"/>
  <c r="D11" i="2"/>
  <c r="H9" i="2"/>
  <c r="L9" i="2" s="1"/>
  <c r="B12" i="2"/>
  <c r="H19" i="14"/>
  <c r="I19" i="14" s="1"/>
  <c r="M19" i="14" s="1"/>
  <c r="B21" i="14"/>
  <c r="G11" i="2" l="1"/>
  <c r="J15" i="1"/>
  <c r="I15" i="1"/>
  <c r="D21" i="14"/>
  <c r="D22" i="14" s="1"/>
  <c r="R9" i="7" s="1"/>
  <c r="E21" i="14"/>
  <c r="E22" i="14" s="1"/>
  <c r="C21" i="14"/>
  <c r="C22" i="14" s="1"/>
  <c r="C12" i="2"/>
  <c r="D12" i="2"/>
  <c r="H10" i="2"/>
  <c r="L10" i="2" s="1"/>
  <c r="B13" i="2"/>
  <c r="H20" i="14"/>
  <c r="I20" i="14" s="1"/>
  <c r="M20" i="14" s="1"/>
  <c r="B22" i="14"/>
  <c r="G12" i="2" l="1"/>
  <c r="B14" i="2"/>
  <c r="C14" i="2" s="1"/>
  <c r="R7" i="7"/>
  <c r="R5" i="7"/>
  <c r="C13" i="2"/>
  <c r="D13" i="2"/>
  <c r="H11" i="2"/>
  <c r="L11" i="2" s="1"/>
  <c r="H21" i="14"/>
  <c r="G13" i="2" l="1"/>
  <c r="B15" i="2"/>
  <c r="C15" i="2" s="1"/>
  <c r="D14" i="2"/>
  <c r="G14" i="2" s="1"/>
  <c r="H12" i="2"/>
  <c r="L12" i="2" s="1"/>
  <c r="E16" i="2"/>
  <c r="I21" i="14"/>
  <c r="I22" i="14" s="1"/>
  <c r="H22" i="14"/>
  <c r="H13" i="2" l="1"/>
  <c r="L13" i="2" s="1"/>
  <c r="D15" i="2"/>
  <c r="G15" i="2" s="1"/>
  <c r="J14" i="1"/>
  <c r="I14" i="1"/>
  <c r="C16" i="2"/>
  <c r="B16" i="2"/>
  <c r="H23" i="1"/>
  <c r="M21" i="14"/>
  <c r="M22" i="14" s="1"/>
  <c r="D16" i="2" l="1"/>
  <c r="H9" i="7" s="1"/>
  <c r="H7" i="7"/>
  <c r="H5" i="7"/>
  <c r="H6" i="7" s="1"/>
  <c r="H14" i="2"/>
  <c r="L14" i="2" s="1"/>
  <c r="R6" i="7"/>
  <c r="R10" i="7" s="1"/>
  <c r="H10" i="7" l="1"/>
  <c r="I19" i="1" s="1"/>
  <c r="H15" i="2"/>
  <c r="G16" i="2"/>
  <c r="H16" i="2" l="1"/>
  <c r="H22" i="1" s="1"/>
  <c r="I22" i="1" s="1"/>
  <c r="L15" i="2"/>
  <c r="L16" i="2" s="1"/>
  <c r="I10" i="1"/>
  <c r="I13" i="1" s="1"/>
  <c r="J10" i="1"/>
  <c r="J13" i="1" s="1"/>
  <c r="I20" i="1" l="1"/>
  <c r="J20" i="1" l="1"/>
  <c r="J25" i="1" s="1"/>
  <c r="J29" i="1" s="1"/>
  <c r="J31" i="1" s="1"/>
  <c r="J32" i="1" s="1"/>
  <c r="J33" i="1" s="1"/>
  <c r="J34" i="1" s="1"/>
  <c r="I24" i="1"/>
  <c r="I25" i="1" l="1"/>
  <c r="I29" i="1" s="1"/>
  <c r="J35" i="1"/>
  <c r="I30" i="1" l="1"/>
  <c r="I31" i="1" s="1"/>
  <c r="I32" i="1" s="1"/>
  <c r="I33" i="1" s="1"/>
  <c r="I34" i="1" l="1"/>
  <c r="I35" i="1" s="1"/>
  <c r="B36" i="1" l="1"/>
  <c r="I36" i="1"/>
  <c r="I37" i="1" l="1"/>
  <c r="I38" i="1" s="1"/>
  <c r="I40" i="1" s="1"/>
  <c r="B42" i="1" l="1"/>
  <c r="I42" i="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as per your system format</t>
        </r>
      </text>
    </comment>
  </commentList>
</comments>
</file>

<file path=xl/sharedStrings.xml><?xml version="1.0" encoding="utf-8"?>
<sst xmlns="http://schemas.openxmlformats.org/spreadsheetml/2006/main" count="400" uniqueCount="312">
  <si>
    <t>Aliah University</t>
  </si>
  <si>
    <t>Amount</t>
  </si>
  <si>
    <t>1. Rent Paid - 10% of Salary</t>
  </si>
  <si>
    <t>Payment of House Building Loan (Principle Only)</t>
  </si>
  <si>
    <t>Standard Deduction (16ia)</t>
  </si>
  <si>
    <t xml:space="preserve">    (BP+GP+DA)</t>
  </si>
  <si>
    <t>Rs.75000/- for disability over 40% &amp; Rs.125000/- for severe disability over 80%</t>
  </si>
  <si>
    <t>Less: Rebate u/s 87A</t>
  </si>
  <si>
    <t>Net Tax Payable</t>
  </si>
  <si>
    <t>Month</t>
  </si>
  <si>
    <t>B.P/
CONSOLIDATE</t>
  </si>
  <si>
    <t>H.R.A</t>
  </si>
  <si>
    <t>M.A</t>
  </si>
  <si>
    <t>ANY OTHER
ALLOWANCE</t>
  </si>
  <si>
    <t>PROFESSION
TAX</t>
  </si>
  <si>
    <t>SF/IF</t>
  </si>
  <si>
    <t>GROSS
SALARY</t>
  </si>
  <si>
    <t>NET
SALARY</t>
  </si>
  <si>
    <t>Total</t>
  </si>
  <si>
    <t>Nil</t>
  </si>
  <si>
    <t>Current Employer</t>
  </si>
  <si>
    <t>Previous Employer</t>
  </si>
  <si>
    <t>General Instructions:</t>
  </si>
  <si>
    <t>All the amounts are in Indian Rupees.</t>
  </si>
  <si>
    <t>Note:</t>
  </si>
  <si>
    <t>Assessee, Spouse, &amp; 
Independent Children</t>
  </si>
  <si>
    <t>Payment of medical insurance premium for resident Sr. Citizen - (mode other than cash)
(Maximum Rs.50000/- in each case)</t>
  </si>
  <si>
    <t>Head</t>
  </si>
  <si>
    <t>Assessee's Parents</t>
  </si>
  <si>
    <t>Rent Paid</t>
  </si>
  <si>
    <t>3. Actual HRA Received</t>
  </si>
  <si>
    <t xml:space="preserve">   </t>
  </si>
  <si>
    <t>Sir,</t>
  </si>
  <si>
    <t xml:space="preserve">Thanking you, </t>
  </si>
  <si>
    <t>Yours faithfully,</t>
  </si>
  <si>
    <t xml:space="preserve">1. I certify that particulars furnished are true and correct to the best of my knowledge and belief. </t>
  </si>
  <si>
    <t xml:space="preserve">    pertaining to income tax assessment. </t>
  </si>
  <si>
    <t>Do you live in Delhi, Mumbai, Kolkata or Chennai?</t>
  </si>
  <si>
    <t>New Town, Rajarhat</t>
  </si>
  <si>
    <t>Income Tax Slab</t>
  </si>
  <si>
    <t>Sl. No.</t>
  </si>
  <si>
    <t>Whether aggregate rent payment exceeds rupees one lakh</t>
  </si>
  <si>
    <t>PAN of Landlord 1</t>
  </si>
  <si>
    <t>Name of Landlord 1</t>
  </si>
  <si>
    <t>PAN of Landlord 2</t>
  </si>
  <si>
    <t>Name of Landlord 2</t>
  </si>
  <si>
    <t>Select</t>
  </si>
  <si>
    <t>If Yes, than fill the data below</t>
  </si>
  <si>
    <t>PAN of Landlord 3</t>
  </si>
  <si>
    <t>Name of Landlord 3</t>
  </si>
  <si>
    <t>PAN of Landlord 4</t>
  </si>
  <si>
    <t>Name of Landlord 4</t>
  </si>
  <si>
    <t xml:space="preserve">Note: </t>
  </si>
  <si>
    <t>2. Notary Rent Agreement is must to avail HRA Exemption</t>
  </si>
  <si>
    <t xml:space="preserve">5. I will be personally responsible to CBDT, Income Tax Department, Govt. of India, for all information </t>
  </si>
  <si>
    <t>Particulars</t>
  </si>
  <si>
    <t>Name</t>
  </si>
  <si>
    <t>:</t>
  </si>
  <si>
    <t>Designation</t>
  </si>
  <si>
    <t xml:space="preserve">6. I will be solely resposible if not paid the proposed investment, and will deposit the tax payable and its </t>
  </si>
  <si>
    <t>ARREAR
SALARY</t>
  </si>
  <si>
    <t>Taxable Income (Roundup u/s 288A in multiple of Rs.10/-)</t>
  </si>
  <si>
    <t>Gross Tax Payable</t>
  </si>
  <si>
    <t>From,</t>
  </si>
  <si>
    <t>To,</t>
  </si>
  <si>
    <t>Mobile No.</t>
  </si>
  <si>
    <t>E-mail ID</t>
  </si>
  <si>
    <t xml:space="preserve"> Signature with date</t>
  </si>
  <si>
    <t>Page 02</t>
  </si>
  <si>
    <t>Page 03</t>
  </si>
  <si>
    <t>Kolkata-700160</t>
  </si>
  <si>
    <t xml:space="preserve">A/27, Action Area II, </t>
  </si>
  <si>
    <t>HRA Exemption u/s 10(13A)</t>
  </si>
  <si>
    <t>HRA Exempt u/s 10 (13A)</t>
  </si>
  <si>
    <t>Tax on Employment(16iii)</t>
  </si>
  <si>
    <t>Name:</t>
  </si>
  <si>
    <t>INCOME TAX</t>
  </si>
  <si>
    <t>AUPF / GPF / PF transferred to Ex-Employer Contribution</t>
  </si>
  <si>
    <t xml:space="preserve">Current Employer Gross Salary                                                     </t>
  </si>
  <si>
    <t xml:space="preserve">Previous Employer Gross Salary                                                    </t>
  </si>
  <si>
    <t>Income from other sources</t>
  </si>
  <si>
    <t>D.A</t>
  </si>
  <si>
    <t>2. I also authorize the University to recover tax (TDS) from my salary based on the declaration/documents</t>
  </si>
  <si>
    <t xml:space="preserve">    submitted by me.</t>
  </si>
  <si>
    <t>Feedback form</t>
  </si>
  <si>
    <t>Better than previous year</t>
  </si>
  <si>
    <t>User Friendly</t>
  </si>
  <si>
    <t>Need improvement</t>
  </si>
  <si>
    <t>Questions</t>
  </si>
  <si>
    <t>Grade</t>
  </si>
  <si>
    <t>Design</t>
  </si>
  <si>
    <t>Comment:</t>
  </si>
  <si>
    <t>Form No. 12B</t>
  </si>
  <si>
    <t>[See rule 26A]</t>
  </si>
  <si>
    <t>Enclosure:</t>
  </si>
  <si>
    <t>1. Pay Slips for the details mentioned above</t>
  </si>
  <si>
    <t>AUPF/GPF</t>
  </si>
  <si>
    <t>EPF/GPF</t>
  </si>
  <si>
    <t>EPF/GPF deducted from Ex-employer</t>
  </si>
  <si>
    <t>For newly joined employee, kindly fill Form 12B sheet also</t>
  </si>
  <si>
    <t>1. PAN of Landlord(s) is/are must if aggregate rent payment exceeds rupees one lakh</t>
  </si>
  <si>
    <t>✔</t>
  </si>
  <si>
    <t>Time consuming</t>
  </si>
  <si>
    <t>Less: Relief u/s 89 (please ensure to submit Form 10E to claim this relief)</t>
  </si>
  <si>
    <t>Old Tax Regime</t>
  </si>
  <si>
    <t>New Tax Regime</t>
  </si>
  <si>
    <t>In Rupees</t>
  </si>
  <si>
    <t>0 to 2,50,000</t>
  </si>
  <si>
    <t>2,50,000 to 5,00,000</t>
  </si>
  <si>
    <t>5,00,000 to 10,00,000</t>
  </si>
  <si>
    <t>Above 10,00,000</t>
  </si>
  <si>
    <t>Tax Rate for Individual Below the Age Of 60 Years</t>
  </si>
  <si>
    <t>5% of total income exceeding 2,50,000</t>
  </si>
  <si>
    <t xml:space="preserve">12,500 + 20% of total income exceeding 5,00,000 </t>
  </si>
  <si>
    <t>1,12,500 + 30% of total income exceeding 10,00,000</t>
  </si>
  <si>
    <t>Senior Citizens (between 60 years – 80 years)</t>
  </si>
  <si>
    <t>Up to 3,00,000</t>
  </si>
  <si>
    <t xml:space="preserve"> 3,00,001 to 5,00,000</t>
  </si>
  <si>
    <t xml:space="preserve"> 5,00,001 to 10,00,000</t>
  </si>
  <si>
    <t>5% of income exceeding 3,00,000</t>
  </si>
  <si>
    <t xml:space="preserve">10,000 + 20% of total income exceeding 5,00,000 </t>
  </si>
  <si>
    <t>1,10,000 + 30% of total income exceeding 10,00,000</t>
  </si>
  <si>
    <t>Very Senior Citizens of and above 80 years of age</t>
  </si>
  <si>
    <t>Up to 5,00,000</t>
  </si>
  <si>
    <t>20% of income exceeding 5,00,000</t>
  </si>
  <si>
    <t>1,00,000 + 30% of total income exceeding 10,00,000</t>
  </si>
  <si>
    <t>5,00,000 to 7,50,000</t>
  </si>
  <si>
    <t>7,50,000 to 10,00,000</t>
  </si>
  <si>
    <t>10,00,000 to 12,50,000</t>
  </si>
  <si>
    <t>12,50,000 to 15,00,000</t>
  </si>
  <si>
    <t>Above 15,00,000</t>
  </si>
  <si>
    <t>5% (Tax rebate of Rs 12,500 available u/s 87A)</t>
  </si>
  <si>
    <t>12,500 + 10% of total income exceeding 5,00,000</t>
  </si>
  <si>
    <t>37,500 + 15% of the income exceeding 7,50,000</t>
  </si>
  <si>
    <t>75,000 + 20% of the income exceeding 10,00,000</t>
  </si>
  <si>
    <t>1,25,000 + 25% of the income exceeding 12,50,000</t>
  </si>
  <si>
    <t>1,87,500 + 30% of the income exceeding 15,00,000</t>
  </si>
  <si>
    <t>The tax calculated on the basis of such rates will be subject to health and education cess of 4%.</t>
  </si>
  <si>
    <t>Any individual opting to be taxed under the new tax regime from FY 2020-21 onwards will have to give up certain exemptions and deductions.</t>
  </si>
  <si>
    <t>Here is the list of exemptions and deductions that a taxpayer will have to give up while choosing the new tax regime.</t>
  </si>
  <si>
    <t>*</t>
  </si>
  <si>
    <t>Subject: IT Decleration</t>
  </si>
  <si>
    <t>3. I also certify that these investments/savings have been made/proposed from my own total income.</t>
  </si>
  <si>
    <t>For claiming "Interest" u/s 80EE/80EEA, any one is exempted</t>
  </si>
  <si>
    <t>2. Do not enter the value for AUPF Recovery and  Soft Loan recovery.</t>
  </si>
  <si>
    <r>
      <rPr>
        <sz val="11"/>
        <color theme="3" tint="-0.249977111117893"/>
        <rFont val="Calibri"/>
        <family val="2"/>
        <scheme val="minor"/>
      </rPr>
      <t xml:space="preserve">Tax Rates for </t>
    </r>
    <r>
      <rPr>
        <b/>
        <sz val="11"/>
        <color theme="3" tint="-0.249977111117893"/>
        <rFont val="Calibri"/>
        <family val="2"/>
        <scheme val="minor"/>
      </rPr>
      <t>Senior</t>
    </r>
    <r>
      <rPr>
        <sz val="11"/>
        <color theme="3" tint="-0.249977111117893"/>
        <rFont val="Calibri"/>
        <family val="2"/>
        <scheme val="minor"/>
      </rPr>
      <t xml:space="preserve"> </t>
    </r>
    <r>
      <rPr>
        <b/>
        <sz val="11"/>
        <color theme="3" tint="-0.249977111117893"/>
        <rFont val="Calibri"/>
        <family val="2"/>
        <scheme val="minor"/>
      </rPr>
      <t>Citizen</t>
    </r>
    <r>
      <rPr>
        <sz val="11"/>
        <color theme="3" tint="-0.249977111117893"/>
        <rFont val="Calibri"/>
        <family val="2"/>
        <scheme val="minor"/>
      </rPr>
      <t xml:space="preserve"> between the age of 60 years to 80 years old</t>
    </r>
  </si>
  <si>
    <r>
      <t xml:space="preserve">Tax Rates for </t>
    </r>
    <r>
      <rPr>
        <b/>
        <sz val="11"/>
        <color theme="3" tint="-0.249977111117893"/>
        <rFont val="Calibri"/>
        <family val="2"/>
        <scheme val="minor"/>
      </rPr>
      <t xml:space="preserve">Super Senior Citizens </t>
    </r>
    <r>
      <rPr>
        <sz val="11"/>
        <color theme="3" tint="-0.249977111117893"/>
        <rFont val="Calibri"/>
        <family val="2"/>
        <scheme val="minor"/>
      </rPr>
      <t>above the age of 80 years</t>
    </r>
  </si>
  <si>
    <t>Page 04</t>
  </si>
  <si>
    <r>
      <rPr>
        <sz val="11"/>
        <color theme="3" tint="-0.249977111117893"/>
        <rFont val="Calibri"/>
        <family val="2"/>
        <scheme val="minor"/>
      </rPr>
      <t xml:space="preserve">Tax Rates for </t>
    </r>
    <r>
      <rPr>
        <b/>
        <sz val="11"/>
        <color theme="3" tint="-0.249977111117893"/>
        <rFont val="Calibri"/>
        <family val="2"/>
        <scheme val="minor"/>
      </rPr>
      <t>Individuals</t>
    </r>
    <r>
      <rPr>
        <sz val="11"/>
        <color theme="3" tint="-0.249977111117893"/>
        <rFont val="Calibri"/>
        <family val="2"/>
        <scheme val="minor"/>
      </rPr>
      <t xml:space="preserve"> as per budget 2019</t>
    </r>
  </si>
  <si>
    <r>
      <t xml:space="preserve">Tax Rates for </t>
    </r>
    <r>
      <rPr>
        <b/>
        <sz val="11"/>
        <color theme="5" tint="-0.249977111117893"/>
        <rFont val="Calibri"/>
        <family val="2"/>
        <scheme val="minor"/>
      </rPr>
      <t xml:space="preserve">all Individuals </t>
    </r>
    <r>
      <rPr>
        <sz val="11"/>
        <color theme="5" tint="-0.249977111117893"/>
        <rFont val="Calibri"/>
        <family val="2"/>
        <scheme val="minor"/>
      </rPr>
      <t>as per budget 2020</t>
    </r>
  </si>
  <si>
    <t>Conveyance</t>
  </si>
  <si>
    <t>Relocation allowance</t>
  </si>
  <si>
    <t>Children education allowance</t>
  </si>
  <si>
    <t>Standard deduction</t>
  </si>
  <si>
    <t>Interest on housing loan (Section 24)</t>
  </si>
  <si>
    <t>Daily expenses in the course of employment</t>
  </si>
  <si>
    <t>Helper allowance</t>
  </si>
  <si>
    <t>Other special allowances [Section 10(14)]</t>
  </si>
  <si>
    <t>Professional tax</t>
  </si>
  <si>
    <t>Chapter VI-A deduction (80C,80D, 80E and so on) (Except Section 80CCD(2) and 80JJA)</t>
  </si>
  <si>
    <t>Leave Travel Allowance (LTA)</t>
  </si>
  <si>
    <t>Are you a Contractual employee</t>
  </si>
  <si>
    <t>HRA</t>
  </si>
  <si>
    <t>DA</t>
  </si>
  <si>
    <t>Bonus</t>
  </si>
  <si>
    <t>Life Insurance Premium</t>
  </si>
  <si>
    <t>Sukanya Samridhi Contribution</t>
  </si>
  <si>
    <t>PPF</t>
  </si>
  <si>
    <t>Child's School/College Tuition Fee (Max. 02 child)</t>
  </si>
  <si>
    <t>Deductible</t>
  </si>
  <si>
    <t>Chapter VI deductions to be filled seperately in "Chapter VI" sheet</t>
  </si>
  <si>
    <t>80G</t>
  </si>
  <si>
    <t>80E</t>
  </si>
  <si>
    <t>NPS/Atal Pension Yojana                  (Max Rs.50,000)</t>
  </si>
  <si>
    <t>80CCD (1B)</t>
  </si>
  <si>
    <r>
      <t>80EE</t>
    </r>
    <r>
      <rPr>
        <sz val="12"/>
        <color theme="0"/>
        <rFont val="Calibri"/>
        <family val="2"/>
        <scheme val="minor"/>
      </rPr>
      <t/>
    </r>
  </si>
  <si>
    <t>80EEA</t>
  </si>
  <si>
    <t>80TTA</t>
  </si>
  <si>
    <t>80TTB</t>
  </si>
  <si>
    <t>Total Deductions of Chapter VI</t>
  </si>
  <si>
    <t>Tax Payable on Taxable Income</t>
  </si>
  <si>
    <t>While entering the data in any sheet, please do not make any changes to the cell protected with formullae</t>
  </si>
  <si>
    <t>Old Regime</t>
  </si>
  <si>
    <t>Income Tax Computation Form</t>
  </si>
  <si>
    <t>New Regime</t>
  </si>
  <si>
    <t>Page 05</t>
  </si>
  <si>
    <t>Interest on Educational Loan            (Max Rs.40,000)</t>
  </si>
  <si>
    <t>Interest on Savings Bank A/c (for Individual - Maximum Rs.10,000/-)</t>
  </si>
  <si>
    <t>Interest on Savings Bank A/c (for Sr. Citizen - Maximum Rs.50,000/-)</t>
  </si>
  <si>
    <t>Donation/Charity to registered donatee (Refer to IT website for any clarification)</t>
  </si>
  <si>
    <t>For maintenance of handicapped dependent/for own disability</t>
  </si>
  <si>
    <t>Payment for Medical Insurance Premium for Individual (mode other than cash)
(Maximum Rs.25000/- in each case)</t>
  </si>
  <si>
    <t>For existing employee</t>
  </si>
  <si>
    <t>For newly joined employee</t>
  </si>
  <si>
    <t>Less: Deduction u/s 16:</t>
  </si>
  <si>
    <t>Page 01</t>
  </si>
  <si>
    <t>Select the option</t>
  </si>
  <si>
    <t>Kindly fill up the "Feedback" sheet</t>
  </si>
  <si>
    <t>Employer/Company Name</t>
  </si>
  <si>
    <t>Details to be furnished by the newly joined employee during the year</t>
  </si>
  <si>
    <t>Net Salary</t>
  </si>
  <si>
    <t>Gross Arrear Salary</t>
  </si>
  <si>
    <t>Less: AUPF</t>
  </si>
  <si>
    <t>Less: TDS</t>
  </si>
  <si>
    <t>Net Arrear Salary</t>
  </si>
  <si>
    <t>Salary Statement of</t>
  </si>
  <si>
    <t>Send the duly filled form at Finance &amp; Accounts Section or email at tax.rizz@gmail.com</t>
  </si>
  <si>
    <t>Total Deductions under Chapter VIA (Extract from "Chapter VI" sheet)</t>
  </si>
  <si>
    <t xml:space="preserve">Name               </t>
  </si>
  <si>
    <t xml:space="preserve">Designation   </t>
  </si>
  <si>
    <t xml:space="preserve">Department   </t>
  </si>
  <si>
    <t>F.Y. 2021-22</t>
  </si>
  <si>
    <t>A.Y. 2022-23</t>
  </si>
  <si>
    <t>1. You have to enter the value for March 2021 (BP), rest will be calculated automatically. You can also alter as per the data available with you.</t>
  </si>
  <si>
    <t>3. Make necessary selection in cell D19</t>
  </si>
  <si>
    <t>4. Enter the details of Arrear Salary seperately</t>
  </si>
  <si>
    <t>Finance Officer</t>
  </si>
  <si>
    <t xml:space="preserve">    penalty directly to the Income Tax Department and furnish the paid challan copy to collect the Form 16.</t>
  </si>
  <si>
    <t>Gross
Salary</t>
  </si>
  <si>
    <t>Income Tax</t>
  </si>
  <si>
    <t>Basic Pay/
Consolidate</t>
  </si>
  <si>
    <t>Pension Statement of</t>
  </si>
  <si>
    <t>Basic Pension</t>
  </si>
  <si>
    <t>Less: Commuted Pension</t>
  </si>
  <si>
    <t>Gross
Pension</t>
  </si>
  <si>
    <t>Net Pension</t>
  </si>
  <si>
    <t>Commuted Value of Pension</t>
  </si>
  <si>
    <t>Arrear Pension</t>
  </si>
  <si>
    <t>Rs.</t>
  </si>
  <si>
    <t>Net Arrear Pension</t>
  </si>
  <si>
    <t>Page 06</t>
  </si>
  <si>
    <t>Pension</t>
  </si>
  <si>
    <t>Less: Allowance under section 10</t>
  </si>
  <si>
    <t>10 (13A) - HRA</t>
  </si>
  <si>
    <t>10 (10A) - Commuted value of Pension</t>
  </si>
  <si>
    <t>b</t>
  </si>
  <si>
    <t xml:space="preserve">a </t>
  </si>
  <si>
    <t>Cuommuted Value of Pension</t>
  </si>
  <si>
    <t>Gross Salary and Pension</t>
  </si>
  <si>
    <t>Net Salary and Pension</t>
  </si>
  <si>
    <t>Annual Rent Paid</t>
  </si>
  <si>
    <t>Gross Income</t>
  </si>
  <si>
    <t>Net Income</t>
  </si>
  <si>
    <t>80EEB</t>
  </si>
  <si>
    <t xml:space="preserve">Deduction towards interest payments made on loan for purchase of Electric Vehicle </t>
  </si>
  <si>
    <t>For any query, send your query at tax.rizz@gmail.com</t>
  </si>
  <si>
    <t>Submission of Provisional Interest Certificate alonwith Form is mandatory for deduction u/s 24(b)</t>
  </si>
  <si>
    <t>Any modification to the prescribed format will not be entertained.</t>
  </si>
  <si>
    <t>Assessee is to enter the D.O.B as per the computer date setting shown at the bottom right or the case may be</t>
  </si>
  <si>
    <r>
      <t xml:space="preserve">For more information, kindly visit the </t>
    </r>
    <r>
      <rPr>
        <sz val="12"/>
        <color rgb="FF009E47"/>
        <rFont val="Calibri"/>
        <family val="2"/>
        <scheme val="minor"/>
      </rPr>
      <t>website</t>
    </r>
  </si>
  <si>
    <t>Less: Profession Tax</t>
  </si>
  <si>
    <t>F.Y. 2022-23</t>
  </si>
  <si>
    <t>A.Y. 2023-24</t>
  </si>
  <si>
    <t>1. You have to enter the value for March 2022 (BP), rest will be calculated automatically. You can also alter as per the data available with you.</t>
  </si>
  <si>
    <t>Mar 2022</t>
  </si>
  <si>
    <t>Apr 2022</t>
  </si>
  <si>
    <t>May 2022</t>
  </si>
  <si>
    <t>Jun 2022</t>
  </si>
  <si>
    <t>Jul 2022</t>
  </si>
  <si>
    <t>Aug 2022</t>
  </si>
  <si>
    <t>Sept 2022</t>
  </si>
  <si>
    <t>Oct 2022</t>
  </si>
  <si>
    <t>Nov 2022</t>
  </si>
  <si>
    <t>Dec 2022</t>
  </si>
  <si>
    <t>Jan 2023</t>
  </si>
  <si>
    <t>Feb 2023</t>
  </si>
  <si>
    <t>Profession
Tax</t>
  </si>
  <si>
    <t>Financial Year: 2022-23</t>
  </si>
  <si>
    <t>Assessment Year: 2023-24</t>
  </si>
  <si>
    <t>i. Savings Bank Interest</t>
  </si>
  <si>
    <t>ii. Any Other Income</t>
  </si>
  <si>
    <t>Tax after Rebate</t>
  </si>
  <si>
    <t>* HBL taken after which Financial Year</t>
  </si>
  <si>
    <t>Add: 4% CESS  (Health &amp; Education)</t>
  </si>
  <si>
    <t>Tax Deducted from salary</t>
  </si>
  <si>
    <t>Gross Salary</t>
  </si>
  <si>
    <t>D.O.R</t>
  </si>
  <si>
    <t>Category</t>
  </si>
  <si>
    <t>AGE AS ON MAR 2023</t>
  </si>
  <si>
    <t>Page 07</t>
  </si>
  <si>
    <t>https://www.incometaxindia.gov.in/pages/tools/income-tax-calculator.aspx</t>
  </si>
  <si>
    <t>Note: Enter the amount in excess to Rs.2,00,000/- either in 80EE or in 80EEA only when u/s 24(b) exceeds Rs.2,00,000/-</t>
  </si>
  <si>
    <t>Interest on House Building Loan u/s 24(b)*</t>
  </si>
  <si>
    <t>Individual</t>
  </si>
  <si>
    <t>D.O.B. indicates Date of Birth</t>
  </si>
  <si>
    <t>D.O.R. indicates Date of Retirement</t>
  </si>
  <si>
    <t>Honorarium (AUAT/Dean/Hostel/Exam etc)</t>
  </si>
  <si>
    <t>u/s 80C</t>
  </si>
  <si>
    <t>u/s 80D</t>
  </si>
  <si>
    <t>Chapter VI</t>
  </si>
  <si>
    <t>Interest in HBL                                  (Max Rs.1,50,000 - See Note)</t>
  </si>
  <si>
    <t>Interest in HBL                                  (Max Rs.50,000 - See Note)</t>
  </si>
  <si>
    <t>Select option</t>
  </si>
  <si>
    <t>HRA Exemption details to be filled seperately in "10(13A)" sheet</t>
  </si>
  <si>
    <t>Always download the latest file from the website</t>
  </si>
  <si>
    <t>3. You cannot claim HRA exemption benefit if the House Property loan taken in the same city.</t>
  </si>
  <si>
    <t xml:space="preserve">We would like to know your experience with this IT Calculation Form so that we can improve </t>
  </si>
  <si>
    <t>Computation</t>
  </si>
  <si>
    <t>No</t>
  </si>
  <si>
    <r>
      <t>D.O.B</t>
    </r>
    <r>
      <rPr>
        <sz val="11"/>
        <color rgb="FFFF0000"/>
        <rFont val="Calibri"/>
        <family val="2"/>
        <scheme val="minor"/>
      </rPr>
      <t>*</t>
    </r>
  </si>
  <si>
    <r>
      <t>PAN</t>
    </r>
    <r>
      <rPr>
        <sz val="11"/>
        <color rgb="FFFF0000"/>
        <rFont val="Calibri"/>
        <family val="2"/>
        <scheme val="minor"/>
      </rPr>
      <t>*</t>
    </r>
  </si>
  <si>
    <r>
      <t xml:space="preserve">Aadhaar </t>
    </r>
    <r>
      <rPr>
        <sz val="11"/>
        <color rgb="FFFF0000"/>
        <rFont val="Calibri"/>
        <family val="2"/>
        <scheme val="minor"/>
      </rPr>
      <t>*</t>
    </r>
  </si>
  <si>
    <t>XXXX XXXX XXXX</t>
  </si>
  <si>
    <t>Adjustment</t>
  </si>
  <si>
    <t>2. (i)  50% of (BP+DA) for those living in metro cities</t>
  </si>
  <si>
    <t xml:space="preserve">   (ii)  40% of (BP+DA) for those living in non-metro cities</t>
  </si>
  <si>
    <t>80DD
 80U</t>
  </si>
  <si>
    <t>Form for furnishing details of income tax under section 192(2) for the year ending 31st March, 2023</t>
  </si>
  <si>
    <r>
      <t>4. Proof of the proposed investments/savings declared will be submitted latest by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14.04.2023</t>
    </r>
  </si>
  <si>
    <t>Please find enclosed herewith my proposed Income Tax Calculation Form for FY 2022-23.</t>
  </si>
  <si>
    <t>Department / Section</t>
  </si>
  <si>
    <t>File Version 202223.5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</si>
</sst>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(* #,##0_);_(* \(#,##0\);_(* &quot;-&quot;_);_(@_)"/>
    <numFmt numFmtId="165" formatCode="0_ ;\-0\ "/>
    <numFmt numFmtId="166" formatCode="#,##0_ ;\-#,##0\ "/>
  </numFmts>
  <fonts count="6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ahoma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ahoma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u/>
      <sz val="12"/>
      <color theme="0"/>
      <name val="Times New Roman"/>
      <family val="1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u/>
      <sz val="14"/>
      <color theme="5" tint="-0.249977111117893"/>
      <name val="Calibri"/>
      <family val="2"/>
      <scheme val="minor"/>
    </font>
    <font>
      <b/>
      <u/>
      <sz val="14"/>
      <color theme="7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rgb="FF009E47"/>
      <name val="Calibri"/>
      <family val="2"/>
      <scheme val="minor"/>
    </font>
    <font>
      <sz val="11"/>
      <color rgb="FF009E47"/>
      <name val="Calibri"/>
      <family val="2"/>
      <scheme val="minor"/>
    </font>
    <font>
      <b/>
      <sz val="14"/>
      <color rgb="FF009E47"/>
      <name val="Calibri"/>
      <family val="2"/>
      <scheme val="minor"/>
    </font>
    <font>
      <sz val="13"/>
      <color rgb="FF009E47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u/>
      <sz val="8"/>
      <color theme="10"/>
      <name val="Calibri"/>
      <family val="2"/>
    </font>
    <font>
      <sz val="11"/>
      <color rgb="FFFF292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1"/>
      <color theme="0"/>
      <name val="Segoe UI Symbol"/>
      <family val="2"/>
    </font>
    <font>
      <sz val="11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rgb="FF960000"/>
      <name val="Times New Roman"/>
      <family val="1"/>
    </font>
    <font>
      <sz val="12"/>
      <color rgb="FF009E47"/>
      <name val="Calibri"/>
      <family val="2"/>
      <scheme val="minor"/>
    </font>
    <font>
      <sz val="12.4"/>
      <color rgb="FF009E47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4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>
      <protection locked="0"/>
    </xf>
    <xf numFmtId="0" fontId="2" fillId="0" borderId="0" xfId="0" applyFont="1" applyProtection="1"/>
    <xf numFmtId="0" fontId="7" fillId="0" borderId="0" xfId="0" applyFont="1"/>
    <xf numFmtId="0" fontId="10" fillId="0" borderId="0" xfId="0" applyFont="1"/>
    <xf numFmtId="0" fontId="7" fillId="0" borderId="0" xfId="0" applyFont="1" applyAlignment="1"/>
    <xf numFmtId="0" fontId="9" fillId="0" borderId="0" xfId="0" applyFont="1" applyProtection="1"/>
    <xf numFmtId="0" fontId="7" fillId="0" borderId="0" xfId="0" applyFont="1" applyAlignment="1" applyProtection="1">
      <alignment horizontal="justify"/>
    </xf>
    <xf numFmtId="0" fontId="16" fillId="0" borderId="0" xfId="0" applyFont="1" applyProtection="1"/>
    <xf numFmtId="0" fontId="16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justify"/>
    </xf>
    <xf numFmtId="0" fontId="9" fillId="0" borderId="0" xfId="0" applyFont="1" applyAlignment="1" applyProtection="1">
      <alignment horizontal="left" indent="2"/>
    </xf>
    <xf numFmtId="0" fontId="9" fillId="0" borderId="0" xfId="0" applyFont="1" applyAlignme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indent="1"/>
    </xf>
    <xf numFmtId="0" fontId="9" fillId="0" borderId="0" xfId="0" applyFont="1" applyAlignment="1"/>
    <xf numFmtId="0" fontId="9" fillId="0" borderId="0" xfId="0" applyFont="1"/>
    <xf numFmtId="0" fontId="18" fillId="0" borderId="0" xfId="0" applyFont="1"/>
    <xf numFmtId="0" fontId="9" fillId="0" borderId="0" xfId="0" applyFont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indent="1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Fill="1"/>
    <xf numFmtId="0" fontId="1" fillId="0" borderId="0" xfId="0" applyFont="1" applyFill="1" applyBorder="1" applyAlignment="1" applyProtection="1">
      <alignment horizontal="left" vertical="center" indent="2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Protection="1"/>
    <xf numFmtId="0" fontId="38" fillId="0" borderId="0" xfId="0" applyFont="1" applyFill="1" applyProtection="1"/>
    <xf numFmtId="0" fontId="37" fillId="0" borderId="0" xfId="0" applyFont="1" applyFill="1" applyBorder="1" applyAlignment="1" applyProtection="1">
      <alignment horizontal="left"/>
    </xf>
    <xf numFmtId="0" fontId="39" fillId="0" borderId="0" xfId="0" applyFont="1" applyFill="1" applyBorder="1" applyProtection="1"/>
    <xf numFmtId="0" fontId="0" fillId="0" borderId="0" xfId="0" applyFont="1" applyFill="1"/>
    <xf numFmtId="0" fontId="23" fillId="0" borderId="0" xfId="0" applyFont="1" applyFill="1" applyAlignment="1" applyProtection="1"/>
    <xf numFmtId="164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12" fillId="0" borderId="0" xfId="0" applyNumberFormat="1" applyFont="1" applyFill="1" applyBorder="1" applyAlignment="1" applyProtection="1">
      <alignment horizontal="left" vertical="center"/>
      <protection hidden="1"/>
    </xf>
    <xf numFmtId="164" fontId="0" fillId="0" borderId="0" xfId="0" applyNumberFormat="1" applyFont="1" applyFill="1" applyBorder="1" applyAlignment="1" applyProtection="1">
      <alignment horizontal="left" vertical="center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protection hidden="1"/>
    </xf>
    <xf numFmtId="0" fontId="8" fillId="0" borderId="0" xfId="0" applyFont="1" applyAlignment="1" applyProtection="1">
      <alignment horizontal="left" indent="5"/>
      <protection hidden="1"/>
    </xf>
    <xf numFmtId="0" fontId="16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Alignment="1" applyProtection="1">
      <alignment horizontal="left" indent="1"/>
      <protection hidden="1"/>
    </xf>
    <xf numFmtId="0" fontId="1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18" fillId="0" borderId="0" xfId="0" applyFont="1" applyProtection="1">
      <protection hidden="1"/>
    </xf>
    <xf numFmtId="0" fontId="0" fillId="0" borderId="0" xfId="0" applyProtection="1">
      <protection hidden="1"/>
    </xf>
    <xf numFmtId="0" fontId="21" fillId="0" borderId="0" xfId="0" applyFont="1" applyFill="1" applyBorder="1" applyAlignment="1" applyProtection="1">
      <alignment horizontal="left" vertical="center" indent="1"/>
      <protection hidden="1"/>
    </xf>
    <xf numFmtId="0" fontId="15" fillId="0" borderId="0" xfId="0" applyFont="1" applyFill="1" applyBorder="1" applyAlignment="1" applyProtection="1">
      <alignment horizontal="left" vertical="center" indent="2"/>
      <protection hidden="1"/>
    </xf>
    <xf numFmtId="0" fontId="21" fillId="0" borderId="0" xfId="0" applyFont="1" applyFill="1" applyBorder="1" applyAlignment="1" applyProtection="1">
      <alignment horizontal="left" vertical="center" indent="2"/>
      <protection hidden="1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locked="0" hidden="1"/>
    </xf>
    <xf numFmtId="41" fontId="0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/>
    </xf>
    <xf numFmtId="0" fontId="13" fillId="0" borderId="0" xfId="0" applyFont="1" applyFill="1" applyAlignment="1" applyProtection="1"/>
    <xf numFmtId="0" fontId="48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166" fontId="1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Protection="1">
      <protection hidden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0" fontId="40" fillId="0" borderId="0" xfId="0" applyFont="1" applyFill="1" applyBorder="1" applyAlignment="1" applyProtection="1"/>
    <xf numFmtId="0" fontId="59" fillId="0" borderId="0" xfId="0" applyFont="1" applyFill="1" applyBorder="1" applyAlignment="1" applyProtection="1">
      <alignment vertical="center"/>
    </xf>
    <xf numFmtId="0" fontId="17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0" fillId="0" borderId="11" xfId="0" applyFill="1" applyBorder="1"/>
    <xf numFmtId="0" fontId="0" fillId="0" borderId="5" xfId="0" applyFill="1" applyBorder="1"/>
    <xf numFmtId="0" fontId="27" fillId="0" borderId="0" xfId="0" applyFont="1" applyFill="1"/>
    <xf numFmtId="0" fontId="34" fillId="0" borderId="0" xfId="0" applyFont="1" applyFill="1" applyBorder="1"/>
    <xf numFmtId="0" fontId="29" fillId="0" borderId="1" xfId="0" applyFont="1" applyFill="1" applyBorder="1"/>
    <xf numFmtId="0" fontId="30" fillId="0" borderId="2" xfId="0" applyFont="1" applyFill="1" applyBorder="1"/>
    <xf numFmtId="0" fontId="30" fillId="0" borderId="3" xfId="0" applyFont="1" applyFill="1" applyBorder="1"/>
    <xf numFmtId="0" fontId="35" fillId="0" borderId="2" xfId="0" applyFont="1" applyFill="1" applyBorder="1"/>
    <xf numFmtId="0" fontId="36" fillId="0" borderId="2" xfId="0" applyFont="1" applyFill="1" applyBorder="1"/>
    <xf numFmtId="0" fontId="36" fillId="0" borderId="3" xfId="0" applyFont="1" applyFill="1" applyBorder="1"/>
    <xf numFmtId="0" fontId="29" fillId="0" borderId="10" xfId="0" applyFont="1" applyFill="1" applyBorder="1"/>
    <xf numFmtId="0" fontId="30" fillId="0" borderId="4" xfId="0" applyFont="1" applyFill="1" applyBorder="1"/>
    <xf numFmtId="0" fontId="30" fillId="0" borderId="9" xfId="0" applyFont="1" applyFill="1" applyBorder="1"/>
    <xf numFmtId="0" fontId="35" fillId="0" borderId="4" xfId="0" applyFont="1" applyFill="1" applyBorder="1"/>
    <xf numFmtId="0" fontId="36" fillId="0" borderId="4" xfId="0" applyFont="1" applyFill="1" applyBorder="1"/>
    <xf numFmtId="0" fontId="36" fillId="0" borderId="9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Border="1"/>
    <xf numFmtId="0" fontId="35" fillId="0" borderId="0" xfId="0" applyFont="1" applyFill="1" applyBorder="1"/>
    <xf numFmtId="0" fontId="36" fillId="0" borderId="0" xfId="0" applyFont="1" applyFill="1" applyBorder="1"/>
    <xf numFmtId="0" fontId="28" fillId="0" borderId="0" xfId="0" applyFont="1" applyFill="1"/>
    <xf numFmtId="0" fontId="0" fillId="0" borderId="12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1" applyFont="1" applyFill="1" applyAlignment="1" applyProtection="1"/>
    <xf numFmtId="0" fontId="42" fillId="0" borderId="0" xfId="1" applyFont="1" applyFill="1" applyAlignment="1" applyProtection="1"/>
    <xf numFmtId="0" fontId="43" fillId="0" borderId="0" xfId="0" applyFont="1" applyFill="1"/>
    <xf numFmtId="0" fontId="41" fillId="0" borderId="0" xfId="1" applyFill="1" applyAlignment="1" applyProtection="1"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/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0" fillId="0" borderId="0" xfId="0" applyFont="1" applyFill="1" applyProtection="1">
      <protection locked="0"/>
    </xf>
    <xf numFmtId="0" fontId="54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protection locked="0"/>
    </xf>
    <xf numFmtId="0" fontId="21" fillId="0" borderId="0" xfId="0" applyFont="1" applyFill="1" applyProtection="1">
      <protection hidden="1"/>
    </xf>
    <xf numFmtId="0" fontId="21" fillId="0" borderId="0" xfId="0" applyFont="1" applyFill="1" applyAlignment="1" applyProtection="1">
      <protection hidden="1"/>
    </xf>
    <xf numFmtId="0" fontId="15" fillId="0" borderId="0" xfId="0" applyFont="1" applyFill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49" fontId="13" fillId="0" borderId="0" xfId="0" applyNumberFormat="1" applyFont="1" applyFill="1" applyAlignment="1" applyProtection="1">
      <protection hidden="1"/>
    </xf>
    <xf numFmtId="0" fontId="13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3" xfId="0" applyFill="1" applyBorder="1" applyProtection="1">
      <protection locked="0"/>
    </xf>
    <xf numFmtId="0" fontId="4" fillId="0" borderId="2" xfId="0" applyFont="1" applyFill="1" applyBorder="1" applyAlignment="1" applyProtection="1">
      <alignment vertical="center"/>
    </xf>
    <xf numFmtId="0" fontId="45" fillId="0" borderId="0" xfId="0" applyFont="1" applyFill="1" applyProtection="1"/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Protection="1"/>
    <xf numFmtId="0" fontId="11" fillId="0" borderId="0" xfId="0" applyFont="1" applyFill="1" applyProtection="1"/>
    <xf numFmtId="0" fontId="24" fillId="0" borderId="0" xfId="0" applyFont="1" applyFill="1" applyAlignment="1" applyProtection="1"/>
    <xf numFmtId="0" fontId="0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Protection="1"/>
    <xf numFmtId="0" fontId="0" fillId="0" borderId="0" xfId="0" applyFont="1" applyFill="1" applyProtection="1"/>
    <xf numFmtId="0" fontId="0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6" fillId="0" borderId="0" xfId="0" applyFont="1" applyFill="1" applyAlignment="1"/>
    <xf numFmtId="0" fontId="41" fillId="0" borderId="0" xfId="1" applyFill="1" applyAlignment="1" applyProtection="1"/>
    <xf numFmtId="0" fontId="3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indent="1"/>
    </xf>
    <xf numFmtId="0" fontId="16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18" fillId="0" borderId="0" xfId="0" applyFont="1" applyFill="1" applyProtection="1"/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 vertical="center"/>
      <protection hidden="1"/>
    </xf>
    <xf numFmtId="0" fontId="62" fillId="0" borderId="26" xfId="0" applyFont="1" applyFill="1" applyBorder="1" applyAlignment="1" applyProtection="1">
      <alignment vertical="center" textRotation="90"/>
      <protection hidden="1"/>
    </xf>
    <xf numFmtId="0" fontId="14" fillId="0" borderId="26" xfId="0" applyFont="1" applyFill="1" applyBorder="1" applyAlignment="1" applyProtection="1">
      <alignment vertical="center" wrapText="1"/>
      <protection hidden="1"/>
    </xf>
    <xf numFmtId="0" fontId="62" fillId="0" borderId="26" xfId="0" applyFont="1" applyFill="1" applyBorder="1" applyAlignment="1" applyProtection="1">
      <alignment vertical="center" textRotation="90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164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164" fontId="14" fillId="2" borderId="26" xfId="0" applyNumberFormat="1" applyFont="1" applyFill="1" applyBorder="1" applyAlignment="1" applyProtection="1">
      <alignment horizontal="center" vertical="center"/>
      <protection hidden="1"/>
    </xf>
    <xf numFmtId="164" fontId="0" fillId="2" borderId="26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center" vertical="center"/>
      <protection hidden="1"/>
    </xf>
    <xf numFmtId="49" fontId="0" fillId="0" borderId="27" xfId="0" applyNumberFormat="1" applyFill="1" applyBorder="1" applyAlignment="1" applyProtection="1">
      <alignment horizontal="left" vertical="center"/>
    </xf>
    <xf numFmtId="41" fontId="0" fillId="0" borderId="27" xfId="0" applyNumberFormat="1" applyFont="1" applyFill="1" applyBorder="1" applyAlignment="1" applyProtection="1">
      <alignment horizontal="right" vertical="center"/>
      <protection hidden="1"/>
    </xf>
    <xf numFmtId="49" fontId="0" fillId="0" borderId="27" xfId="0" applyNumberFormat="1" applyFont="1" applyFill="1" applyBorder="1" applyAlignment="1" applyProtection="1">
      <alignment horizontal="center" vertical="center"/>
    </xf>
    <xf numFmtId="164" fontId="0" fillId="0" borderId="27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protection locked="0" hidden="1"/>
    </xf>
    <xf numFmtId="0" fontId="21" fillId="0" borderId="27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/>
    </xf>
    <xf numFmtId="41" fontId="0" fillId="0" borderId="27" xfId="0" applyNumberFormat="1" applyFont="1" applyFill="1" applyBorder="1" applyAlignment="1" applyProtection="1">
      <alignment horizontal="right" vertical="center"/>
      <protection locked="0" hidden="1"/>
    </xf>
    <xf numFmtId="164" fontId="0" fillId="0" borderId="27" xfId="0" applyNumberFormat="1" applyFont="1" applyFill="1" applyBorder="1" applyAlignment="1" applyProtection="1">
      <alignment horizontal="right" vertical="center"/>
      <protection locked="0" hidden="1"/>
    </xf>
    <xf numFmtId="3" fontId="0" fillId="0" borderId="27" xfId="0" applyNumberFormat="1" applyFont="1" applyFill="1" applyBorder="1" applyProtection="1">
      <protection locked="0"/>
    </xf>
    <xf numFmtId="41" fontId="0" fillId="2" borderId="27" xfId="0" applyNumberFormat="1" applyFont="1" applyFill="1" applyBorder="1" applyAlignment="1" applyProtection="1">
      <alignment horizontal="right" vertical="center"/>
      <protection hidden="1"/>
    </xf>
    <xf numFmtId="3" fontId="0" fillId="2" borderId="27" xfId="0" applyNumberFormat="1" applyFont="1" applyFill="1" applyBorder="1" applyAlignment="1" applyProtection="1"/>
    <xf numFmtId="165" fontId="0" fillId="0" borderId="26" xfId="0" applyNumberFormat="1" applyFill="1" applyBorder="1" applyAlignment="1" applyProtection="1">
      <alignment horizontal="right" vertical="center"/>
      <protection locked="0" hidden="1"/>
    </xf>
    <xf numFmtId="41" fontId="0" fillId="0" borderId="26" xfId="0" applyNumberFormat="1" applyFont="1" applyFill="1" applyBorder="1" applyAlignment="1" applyProtection="1">
      <alignment horizontal="right" vertical="center"/>
      <protection locked="0" hidden="1"/>
    </xf>
    <xf numFmtId="41" fontId="0" fillId="0" borderId="26" xfId="0" applyNumberFormat="1" applyFont="1" applyFill="1" applyBorder="1" applyAlignment="1" applyProtection="1">
      <alignment horizontal="right" vertical="center"/>
      <protection hidden="1"/>
    </xf>
    <xf numFmtId="41" fontId="0" fillId="0" borderId="26" xfId="0" applyNumberFormat="1" applyFill="1" applyBorder="1" applyAlignment="1" applyProtection="1">
      <alignment horizontal="right" vertical="center"/>
      <protection locked="0" hidden="1"/>
    </xf>
    <xf numFmtId="41" fontId="0" fillId="2" borderId="26" xfId="0" applyNumberFormat="1" applyFont="1" applyFill="1" applyBorder="1" applyAlignment="1" applyProtection="1">
      <alignment horizontal="right" vertical="center"/>
      <protection hidden="1"/>
    </xf>
    <xf numFmtId="41" fontId="0" fillId="2" borderId="26" xfId="0" applyNumberFormat="1" applyFill="1" applyBorder="1" applyAlignment="1" applyProtection="1">
      <alignment horizontal="right" vertical="center"/>
      <protection hidden="1"/>
    </xf>
    <xf numFmtId="0" fontId="4" fillId="2" borderId="26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 wrapText="1"/>
      <protection hidden="1"/>
    </xf>
    <xf numFmtId="0" fontId="20" fillId="2" borderId="26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49" fontId="0" fillId="2" borderId="26" xfId="0" applyNumberFormat="1" applyFill="1" applyBorder="1" applyAlignment="1" applyProtection="1">
      <alignment horizontal="left" vertical="center"/>
    </xf>
    <xf numFmtId="49" fontId="0" fillId="2" borderId="26" xfId="0" applyNumberFormat="1" applyFont="1" applyFill="1" applyBorder="1" applyAlignment="1" applyProtection="1">
      <alignment horizontal="center" vertical="center"/>
    </xf>
    <xf numFmtId="164" fontId="0" fillId="0" borderId="26" xfId="0" applyNumberFormat="1" applyFont="1" applyFill="1" applyBorder="1" applyAlignment="1" applyProtection="1">
      <alignment horizontal="right" vertical="center"/>
      <protection locked="0" hidden="1"/>
    </xf>
    <xf numFmtId="164" fontId="0" fillId="0" borderId="26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6" xfId="0" applyFont="1" applyFill="1" applyBorder="1" applyAlignment="1" applyProtection="1">
      <protection locked="0" hidden="1"/>
    </xf>
    <xf numFmtId="0" fontId="21" fillId="2" borderId="26" xfId="0" applyFont="1" applyFill="1" applyBorder="1" applyAlignment="1" applyProtection="1">
      <alignment horizontal="center" vertical="center"/>
      <protection hidden="1"/>
    </xf>
    <xf numFmtId="0" fontId="15" fillId="2" borderId="26" xfId="0" applyFont="1" applyFill="1" applyBorder="1" applyAlignment="1" applyProtection="1">
      <alignment horizontal="center" vertical="center" wrapText="1"/>
      <protection hidden="1"/>
    </xf>
    <xf numFmtId="0" fontId="15" fillId="2" borderId="26" xfId="0" applyFont="1" applyFill="1" applyBorder="1" applyAlignment="1" applyProtection="1">
      <alignment horizontal="center" vertical="center"/>
      <protection hidden="1"/>
    </xf>
    <xf numFmtId="164" fontId="15" fillId="2" borderId="26" xfId="0" applyNumberFormat="1" applyFont="1" applyFill="1" applyBorder="1" applyAlignment="1" applyProtection="1">
      <alignment horizontal="center" vertical="center"/>
      <protection hidden="1"/>
    </xf>
    <xf numFmtId="49" fontId="0" fillId="2" borderId="26" xfId="0" applyNumberFormat="1" applyFill="1" applyBorder="1" applyAlignment="1" applyProtection="1">
      <alignment horizontal="left" vertical="center"/>
      <protection hidden="1"/>
    </xf>
    <xf numFmtId="49" fontId="0" fillId="2" borderId="26" xfId="0" applyNumberFormat="1" applyFont="1" applyFill="1" applyBorder="1" applyAlignment="1" applyProtection="1">
      <alignment horizontal="center" vertical="center"/>
      <protection hidden="1"/>
    </xf>
    <xf numFmtId="164" fontId="0" fillId="2" borderId="26" xfId="0" applyNumberFormat="1" applyFont="1" applyFill="1" applyBorder="1" applyAlignment="1" applyProtection="1"/>
    <xf numFmtId="0" fontId="0" fillId="0" borderId="26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left"/>
      <protection hidden="1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Protection="1"/>
    <xf numFmtId="0" fontId="2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26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Protection="1"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14" fontId="0" fillId="0" borderId="19" xfId="0" applyNumberFormat="1" applyFont="1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14" fontId="0" fillId="0" borderId="26" xfId="0" applyNumberFormat="1" applyFill="1" applyBorder="1" applyAlignment="1" applyProtection="1">
      <alignment horizontal="center" vertical="center"/>
      <protection locked="0" hidden="1"/>
    </xf>
    <xf numFmtId="14" fontId="0" fillId="0" borderId="26" xfId="0" applyNumberFormat="1" applyFill="1" applyBorder="1" applyAlignment="1" applyProtection="1">
      <alignment horizontal="center" vertical="center"/>
      <protection locked="0"/>
    </xf>
    <xf numFmtId="14" fontId="0" fillId="0" borderId="26" xfId="0" applyNumberFormat="1" applyFill="1" applyBorder="1" applyAlignment="1" applyProtection="1">
      <alignment horizontal="center" vertical="center"/>
      <protection hidden="1"/>
    </xf>
    <xf numFmtId="14" fontId="0" fillId="0" borderId="26" xfId="0" applyNumberFormat="1" applyFont="1" applyFill="1" applyBorder="1" applyAlignment="1" applyProtection="1">
      <protection hidden="1"/>
    </xf>
    <xf numFmtId="41" fontId="49" fillId="0" borderId="26" xfId="0" applyNumberFormat="1" applyFont="1" applyFill="1" applyBorder="1" applyAlignment="1" applyProtection="1">
      <alignment horizontal="center" vertical="center"/>
      <protection hidden="1"/>
    </xf>
    <xf numFmtId="41" fontId="0" fillId="0" borderId="26" xfId="0" applyNumberFormat="1" applyFill="1" applyBorder="1" applyAlignment="1" applyProtection="1">
      <alignment vertical="center"/>
      <protection locked="0" hidden="1"/>
    </xf>
    <xf numFmtId="41" fontId="0" fillId="0" borderId="26" xfId="0" applyNumberFormat="1" applyFill="1" applyBorder="1" applyAlignment="1" applyProtection="1">
      <alignment vertical="center"/>
      <protection hidden="1"/>
    </xf>
    <xf numFmtId="0" fontId="55" fillId="0" borderId="26" xfId="0" applyFont="1" applyFill="1" applyBorder="1" applyAlignment="1" applyProtection="1">
      <alignment horizontal="center" vertical="center"/>
    </xf>
    <xf numFmtId="41" fontId="50" fillId="0" borderId="26" xfId="0" applyNumberFormat="1" applyFont="1" applyFill="1" applyBorder="1" applyAlignment="1" applyProtection="1">
      <alignment vertical="center"/>
      <protection locked="0"/>
    </xf>
    <xf numFmtId="41" fontId="2" fillId="0" borderId="26" xfId="0" applyNumberFormat="1" applyFont="1" applyFill="1" applyBorder="1" applyAlignment="1" applyProtection="1">
      <alignment vertical="center"/>
      <protection locked="0" hidden="1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61" fillId="0" borderId="26" xfId="0" applyFont="1" applyFill="1" applyBorder="1" applyAlignment="1" applyProtection="1">
      <alignment horizontal="center" vertical="center"/>
      <protection hidden="1"/>
    </xf>
    <xf numFmtId="0" fontId="61" fillId="0" borderId="26" xfId="0" applyFont="1" applyFill="1" applyBorder="1" applyAlignment="1" applyProtection="1">
      <alignment horizontal="center" vertical="center"/>
    </xf>
    <xf numFmtId="41" fontId="0" fillId="2" borderId="26" xfId="0" applyNumberFormat="1" applyFill="1" applyBorder="1" applyAlignment="1" applyProtection="1">
      <alignment vertical="center"/>
      <protection hidden="1"/>
    </xf>
    <xf numFmtId="41" fontId="50" fillId="2" borderId="26" xfId="0" applyNumberFormat="1" applyFont="1" applyFill="1" applyBorder="1" applyAlignment="1" applyProtection="1">
      <alignment vertical="center"/>
      <protection hidden="1"/>
    </xf>
    <xf numFmtId="41" fontId="0" fillId="2" borderId="26" xfId="0" applyNumberFormat="1" applyFont="1" applyFill="1" applyBorder="1" applyAlignment="1" applyProtection="1">
      <alignment vertical="center"/>
      <protection hidden="1"/>
    </xf>
    <xf numFmtId="41" fontId="0" fillId="0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0" xfId="0" applyFont="1" applyAlignment="1" applyProtection="1">
      <protection locked="0"/>
    </xf>
    <xf numFmtId="41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5" xfId="0" applyFont="1" applyFill="1" applyBorder="1" applyProtection="1">
      <protection locked="0"/>
    </xf>
    <xf numFmtId="0" fontId="14" fillId="0" borderId="0" xfId="0" applyFont="1" applyFill="1" applyAlignment="1" applyProtection="1">
      <protection locked="0"/>
    </xf>
    <xf numFmtId="0" fontId="15" fillId="0" borderId="0" xfId="0" applyFont="1" applyFill="1" applyBorder="1" applyAlignment="1" applyProtection="1">
      <alignment horizontal="left" vertical="center"/>
      <protection hidden="1"/>
    </xf>
    <xf numFmtId="41" fontId="0" fillId="0" borderId="26" xfId="0" applyNumberFormat="1" applyFont="1" applyFill="1" applyBorder="1" applyAlignment="1" applyProtection="1">
      <alignment horizontal="right" vertical="center"/>
      <protection locked="0" hidden="1"/>
    </xf>
    <xf numFmtId="0" fontId="37" fillId="0" borderId="0" xfId="0" applyFont="1" applyFill="1" applyBorder="1" applyAlignment="1" applyProtection="1">
      <alignment horizontal="left"/>
    </xf>
    <xf numFmtId="0" fontId="37" fillId="0" borderId="0" xfId="0" applyFont="1" applyFill="1" applyAlignment="1" applyProtection="1">
      <alignment horizontal="left"/>
    </xf>
    <xf numFmtId="0" fontId="41" fillId="0" borderId="0" xfId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left" vertical="center"/>
    </xf>
    <xf numFmtId="0" fontId="41" fillId="0" borderId="7" xfId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hidden="1"/>
    </xf>
    <xf numFmtId="0" fontId="0" fillId="0" borderId="26" xfId="0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right" vertical="center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26" xfId="0" applyFont="1" applyFill="1" applyBorder="1" applyAlignment="1" applyProtection="1">
      <alignment horizontal="left" vertical="center"/>
    </xf>
    <xf numFmtId="0" fontId="51" fillId="0" borderId="0" xfId="0" applyFont="1" applyFill="1" applyBorder="1" applyAlignment="1" applyProtection="1">
      <alignment horizontal="right" vertical="center"/>
    </xf>
    <xf numFmtId="0" fontId="51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 horizontal="left"/>
      <protection hidden="1"/>
    </xf>
    <xf numFmtId="0" fontId="0" fillId="0" borderId="26" xfId="0" applyFont="1" applyFill="1" applyBorder="1" applyAlignment="1" applyProtection="1">
      <alignment horizontal="left" vertical="center"/>
      <protection hidden="1"/>
    </xf>
    <xf numFmtId="41" fontId="0" fillId="0" borderId="26" xfId="0" applyNumberFormat="1" applyFont="1" applyFill="1" applyBorder="1" applyAlignment="1" applyProtection="1">
      <alignment horizontal="center" vertical="center"/>
      <protection hidden="1"/>
    </xf>
    <xf numFmtId="0" fontId="65" fillId="0" borderId="4" xfId="0" applyFont="1" applyFill="1" applyBorder="1" applyAlignment="1" applyProtection="1">
      <alignment horizontal="right" vertical="center"/>
    </xf>
    <xf numFmtId="0" fontId="65" fillId="0" borderId="4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/>
      <protection hidden="1"/>
    </xf>
    <xf numFmtId="0" fontId="0" fillId="0" borderId="27" xfId="0" applyFont="1" applyFill="1" applyBorder="1" applyAlignment="1" applyProtection="1">
      <alignment horizontal="left"/>
      <protection hidden="1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/>
    </xf>
    <xf numFmtId="41" fontId="0" fillId="0" borderId="27" xfId="0" applyNumberFormat="1" applyFont="1" applyFill="1" applyBorder="1" applyAlignment="1" applyProtection="1">
      <alignment horizontal="center" vertical="center"/>
      <protection hidden="1"/>
    </xf>
    <xf numFmtId="164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>
      <alignment horizontal="right" vertical="center"/>
    </xf>
    <xf numFmtId="164" fontId="14" fillId="2" borderId="26" xfId="0" applyNumberFormat="1" applyFont="1" applyFill="1" applyBorder="1" applyAlignment="1" applyProtection="1">
      <alignment horizontal="right" vertical="center"/>
    </xf>
    <xf numFmtId="0" fontId="0" fillId="2" borderId="26" xfId="0" applyFill="1" applyBorder="1" applyAlignment="1">
      <alignment horizontal="right" vertical="center"/>
    </xf>
    <xf numFmtId="164" fontId="14" fillId="2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26" xfId="0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right" vertical="center" wrapText="1"/>
      <protection locked="0"/>
    </xf>
    <xf numFmtId="0" fontId="15" fillId="0" borderId="26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hidden="1"/>
    </xf>
    <xf numFmtId="164" fontId="0" fillId="2" borderId="26" xfId="0" applyNumberFormat="1" applyFont="1" applyFill="1" applyBorder="1" applyAlignment="1" applyProtection="1">
      <alignment horizontal="right" vertical="center"/>
      <protection hidden="1"/>
    </xf>
    <xf numFmtId="0" fontId="0" fillId="2" borderId="26" xfId="0" applyFont="1" applyFill="1" applyBorder="1" applyAlignment="1" applyProtection="1">
      <alignment horizontal="right" vertical="center"/>
      <protection hidden="1"/>
    </xf>
    <xf numFmtId="0" fontId="0" fillId="2" borderId="2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164" fontId="14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hidden="1"/>
    </xf>
    <xf numFmtId="164" fontId="14" fillId="2" borderId="26" xfId="0" applyNumberFormat="1" applyFont="1" applyFill="1" applyBorder="1" applyAlignment="1" applyProtection="1">
      <alignment vertical="center"/>
      <protection hidden="1"/>
    </xf>
    <xf numFmtId="0" fontId="14" fillId="0" borderId="26" xfId="0" applyFont="1" applyFill="1" applyBorder="1" applyAlignment="1" applyProtection="1">
      <alignment horizontal="center" textRotation="90" wrapText="1"/>
      <protection hidden="1"/>
    </xf>
    <xf numFmtId="0" fontId="14" fillId="0" borderId="26" xfId="0" applyFont="1" applyFill="1" applyBorder="1" applyAlignment="1" applyProtection="1">
      <alignment horizontal="center" textRotation="90"/>
      <protection hidden="1"/>
    </xf>
    <xf numFmtId="0" fontId="15" fillId="0" borderId="11" xfId="0" applyFont="1" applyFill="1" applyBorder="1" applyAlignment="1" applyProtection="1">
      <alignment horizontal="left" vertical="center"/>
      <protection hidden="1"/>
    </xf>
    <xf numFmtId="0" fontId="13" fillId="0" borderId="12" xfId="0" applyFont="1" applyFill="1" applyBorder="1" applyAlignment="1" applyProtection="1">
      <alignment horizontal="left" vertical="center"/>
      <protection hidden="1"/>
    </xf>
    <xf numFmtId="164" fontId="14" fillId="2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41" fillId="0" borderId="0" xfId="1" applyFill="1" applyAlignment="1" applyProtection="1">
      <alignment horizontal="center"/>
      <protection hidden="1"/>
    </xf>
    <xf numFmtId="0" fontId="52" fillId="0" borderId="0" xfId="1" applyFont="1" applyFill="1" applyAlignment="1" applyProtection="1">
      <alignment horizontal="right" vertical="center"/>
      <protection hidden="1"/>
    </xf>
    <xf numFmtId="0" fontId="65" fillId="2" borderId="26" xfId="0" applyFont="1" applyFill="1" applyBorder="1" applyAlignment="1" applyProtection="1">
      <alignment horizontal="center" vertical="center"/>
      <protection hidden="1"/>
    </xf>
    <xf numFmtId="164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 locked="0"/>
    </xf>
    <xf numFmtId="164" fontId="14" fillId="2" borderId="26" xfId="0" applyNumberFormat="1" applyFont="1" applyFill="1" applyBorder="1" applyAlignment="1" applyProtection="1">
      <protection locked="0"/>
    </xf>
    <xf numFmtId="164" fontId="14" fillId="2" borderId="26" xfId="0" applyNumberFormat="1" applyFont="1" applyFill="1" applyBorder="1" applyAlignment="1" applyProtection="1"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14" fillId="0" borderId="26" xfId="0" applyFont="1" applyFill="1" applyBorder="1" applyAlignment="1" applyProtection="1">
      <alignment horizontal="left" vertical="center"/>
    </xf>
    <xf numFmtId="164" fontId="14" fillId="0" borderId="26" xfId="0" applyNumberFormat="1" applyFont="1" applyFill="1" applyBorder="1" applyAlignment="1" applyProtection="1">
      <protection locked="0"/>
    </xf>
    <xf numFmtId="0" fontId="14" fillId="0" borderId="6" xfId="0" applyFont="1" applyFill="1" applyBorder="1" applyAlignment="1" applyProtection="1">
      <alignment horizontal="left" vertical="center"/>
      <protection hidden="1"/>
    </xf>
    <xf numFmtId="0" fontId="14" fillId="0" borderId="7" xfId="0" applyFont="1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left" vertical="center"/>
      <protection hidden="1"/>
    </xf>
    <xf numFmtId="0" fontId="24" fillId="0" borderId="26" xfId="0" applyFont="1" applyFill="1" applyBorder="1" applyAlignment="1" applyProtection="1">
      <alignment horizontal="left" vertical="center"/>
      <protection locked="0"/>
    </xf>
    <xf numFmtId="0" fontId="24" fillId="0" borderId="26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 vertical="center"/>
    </xf>
    <xf numFmtId="0" fontId="24" fillId="0" borderId="26" xfId="0" applyFont="1" applyFill="1" applyBorder="1" applyAlignment="1" applyProtection="1">
      <alignment horizontal="center" vertical="center"/>
      <protection locked="0" hidden="1"/>
    </xf>
    <xf numFmtId="0" fontId="41" fillId="0" borderId="0" xfId="1" applyFill="1" applyAlignment="1" applyProtection="1">
      <alignment horizontal="center" vertical="center"/>
    </xf>
    <xf numFmtId="41" fontId="24" fillId="2" borderId="26" xfId="0" applyNumberFormat="1" applyFont="1" applyFill="1" applyBorder="1" applyAlignment="1" applyProtection="1">
      <alignment horizontal="right" vertical="center"/>
      <protection hidden="1"/>
    </xf>
    <xf numFmtId="0" fontId="24" fillId="0" borderId="26" xfId="0" applyFont="1" applyFill="1" applyBorder="1" applyAlignment="1" applyProtection="1">
      <alignment horizontal="left" vertical="center"/>
      <protection hidden="1"/>
    </xf>
    <xf numFmtId="0" fontId="24" fillId="0" borderId="26" xfId="0" applyFont="1" applyFill="1" applyBorder="1" applyAlignment="1" applyProtection="1">
      <alignment horizontal="left"/>
      <protection hidden="1"/>
    </xf>
    <xf numFmtId="0" fontId="24" fillId="0" borderId="26" xfId="0" applyFont="1" applyFill="1" applyBorder="1" applyAlignment="1" applyProtection="1">
      <alignment horizontal="right" vertical="center"/>
      <protection hidden="1"/>
    </xf>
    <xf numFmtId="41" fontId="24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right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41" fontId="24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41" fillId="0" borderId="0" xfId="1" applyFont="1" applyFill="1" applyAlignment="1" applyProtection="1">
      <alignment horizontal="center"/>
      <protection hidden="1"/>
    </xf>
    <xf numFmtId="0" fontId="65" fillId="0" borderId="0" xfId="0" applyFont="1" applyFill="1" applyAlignment="1" applyProtection="1">
      <alignment horizontal="center"/>
    </xf>
    <xf numFmtId="0" fontId="0" fillId="0" borderId="26" xfId="0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6" fillId="0" borderId="6" xfId="0" applyFont="1" applyFill="1" applyBorder="1" applyAlignment="1" applyProtection="1">
      <alignment horizontal="left" vertical="center"/>
    </xf>
    <xf numFmtId="0" fontId="56" fillId="0" borderId="7" xfId="0" applyFont="1" applyFill="1" applyBorder="1" applyAlignment="1" applyProtection="1">
      <alignment horizontal="left" vertical="center"/>
    </xf>
    <xf numFmtId="0" fontId="56" fillId="0" borderId="8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/>
    </xf>
    <xf numFmtId="41" fontId="0" fillId="2" borderId="26" xfId="0" applyNumberFormat="1" applyFill="1" applyBorder="1" applyAlignment="1" applyProtection="1">
      <alignment horizontal="right" vertical="center"/>
      <protection hidden="1"/>
    </xf>
    <xf numFmtId="14" fontId="0" fillId="0" borderId="18" xfId="0" applyNumberFormat="1" applyFont="1" applyFill="1" applyBorder="1" applyAlignment="1" applyProtection="1">
      <alignment horizontal="center" vertical="center"/>
      <protection hidden="1"/>
    </xf>
    <xf numFmtId="1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1" fontId="0" fillId="2" borderId="26" xfId="0" applyNumberFormat="1" applyFill="1" applyBorder="1" applyAlignment="1" applyProtection="1">
      <alignment horizontal="center" vertical="center"/>
      <protection hidden="1"/>
    </xf>
    <xf numFmtId="41" fontId="0" fillId="2" borderId="26" xfId="0" applyNumberFormat="1" applyFill="1" applyBorder="1" applyAlignment="1" applyProtection="1">
      <alignment horizontal="right"/>
      <protection hidden="1"/>
    </xf>
    <xf numFmtId="41" fontId="0" fillId="0" borderId="26" xfId="0" applyNumberFormat="1" applyFont="1" applyFill="1" applyBorder="1" applyAlignment="1" applyProtection="1">
      <alignment horizontal="right" vertical="center"/>
      <protection locked="0" hidden="1"/>
    </xf>
    <xf numFmtId="0" fontId="2" fillId="0" borderId="26" xfId="0" applyFont="1" applyFill="1" applyBorder="1" applyAlignment="1" applyProtection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61" fillId="0" borderId="26" xfId="0" applyFont="1" applyFill="1" applyBorder="1" applyAlignment="1" applyProtection="1">
      <alignment horizontal="left" vertical="center"/>
      <protection hidden="1"/>
    </xf>
    <xf numFmtId="41" fontId="61" fillId="2" borderId="26" xfId="0" applyNumberFormat="1" applyFont="1" applyFill="1" applyBorder="1" applyAlignment="1" applyProtection="1">
      <alignment horizontal="right" vertical="center"/>
      <protection hidden="1"/>
    </xf>
    <xf numFmtId="0" fontId="0" fillId="0" borderId="21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right" vertical="center"/>
      <protection hidden="1"/>
    </xf>
    <xf numFmtId="0" fontId="50" fillId="0" borderId="26" xfId="0" applyFont="1" applyFill="1" applyBorder="1" applyAlignment="1" applyProtection="1">
      <alignment horizontal="left" vertical="center"/>
    </xf>
    <xf numFmtId="166" fontId="61" fillId="2" borderId="26" xfId="0" applyNumberFormat="1" applyFont="1" applyFill="1" applyBorder="1" applyAlignment="1" applyProtection="1">
      <alignment horizontal="right" vertical="center"/>
      <protection hidden="1"/>
    </xf>
    <xf numFmtId="0" fontId="0" fillId="0" borderId="26" xfId="0" applyFill="1" applyBorder="1" applyAlignment="1" applyProtection="1">
      <alignment horizontal="left" vertical="center"/>
      <protection locked="0" hidden="1"/>
    </xf>
    <xf numFmtId="0" fontId="0" fillId="0" borderId="6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Protection="1">
      <protection hidden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 vertical="center"/>
      <protection hidden="1"/>
    </xf>
    <xf numFmtId="0" fontId="47" fillId="0" borderId="0" xfId="1" applyFont="1" applyFill="1" applyAlignment="1" applyProtection="1">
      <alignment horizontal="center"/>
      <protection hidden="1"/>
    </xf>
    <xf numFmtId="0" fontId="6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6" fillId="0" borderId="0" xfId="0" applyFont="1" applyFill="1" applyAlignment="1" applyProtection="1">
      <alignment horizontal="center"/>
    </xf>
    <xf numFmtId="0" fontId="56" fillId="0" borderId="0" xfId="0" applyFont="1" applyFill="1" applyAlignment="1" applyProtection="1">
      <alignment horizontal="center" vertical="center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D25F"/>
      <color rgb="FF009E47"/>
      <color rgb="FF960000"/>
      <color rgb="FFFF2929"/>
      <color rgb="FFE0E0E0"/>
      <color rgb="FFFF6565"/>
      <color rgb="FFDEE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45</xdr:row>
      <xdr:rowOff>180975</xdr:rowOff>
    </xdr:from>
    <xdr:to>
      <xdr:col>2</xdr:col>
      <xdr:colOff>85725</xdr:colOff>
      <xdr:row>45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7625" y="8763000"/>
          <a:ext cx="1257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390525</xdr:colOff>
      <xdr:row>24</xdr:row>
      <xdr:rowOff>57150</xdr:rowOff>
    </xdr:from>
    <xdr:to>
      <xdr:col>15</xdr:col>
      <xdr:colOff>238125</xdr:colOff>
      <xdr:row>25</xdr:row>
      <xdr:rowOff>142875</xdr:rowOff>
    </xdr:to>
    <xdr:sp macro="" textlink="">
      <xdr:nvSpPr>
        <xdr:cNvPr id="7174" name="AutoShape 6"/>
        <xdr:cNvSpPr>
          <a:spLocks noChangeAspect="1" noChangeArrowheads="1"/>
        </xdr:cNvSpPr>
      </xdr:nvSpPr>
      <xdr:spPr bwMode="auto">
        <a:xfrm>
          <a:off x="7096125" y="5086350"/>
          <a:ext cx="2762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cometaxindia.gov.in/pages/tools/income-tax-calculator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6"/>
  <sheetViews>
    <sheetView showGridLines="0" tabSelected="1" workbookViewId="0">
      <selection activeCell="B17" sqref="B17"/>
    </sheetView>
  </sheetViews>
  <sheetFormatPr defaultColWidth="9.140625" defaultRowHeight="15" x14ac:dyDescent="0.25"/>
  <cols>
    <col min="1" max="1" width="4.140625" style="1" bestFit="1" customWidth="1"/>
    <col min="2" max="16384" width="9.140625" style="1"/>
  </cols>
  <sheetData>
    <row r="1" spans="1:18" s="2" customFormat="1" x14ac:dyDescent="0.25"/>
    <row r="2" spans="1:18" ht="21" x14ac:dyDescent="0.35">
      <c r="A2" s="2"/>
      <c r="B2" s="263" t="s">
        <v>22</v>
      </c>
      <c r="C2" s="263"/>
      <c r="D2" s="263"/>
      <c r="E2" s="263"/>
      <c r="F2" s="263"/>
      <c r="G2" s="263"/>
      <c r="H2" s="263"/>
      <c r="I2" s="263"/>
      <c r="J2" s="2"/>
      <c r="K2" s="2"/>
      <c r="L2" s="2"/>
      <c r="M2" s="2"/>
      <c r="N2" s="2"/>
      <c r="O2" s="2"/>
      <c r="P2" s="2"/>
    </row>
    <row r="3" spans="1:18" s="2" customFormat="1" ht="18.75" x14ac:dyDescent="0.3">
      <c r="A3" s="39">
        <v>1</v>
      </c>
      <c r="B3" s="260" t="s">
        <v>181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41"/>
    </row>
    <row r="4" spans="1:18" s="2" customFormat="1" ht="18.75" x14ac:dyDescent="0.25">
      <c r="A4" s="39">
        <v>2</v>
      </c>
      <c r="B4" s="264" t="s">
        <v>248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41"/>
    </row>
    <row r="5" spans="1:18" s="2" customFormat="1" ht="18.75" x14ac:dyDescent="0.3">
      <c r="A5" s="39">
        <v>3</v>
      </c>
      <c r="B5" s="264" t="s">
        <v>23</v>
      </c>
      <c r="C5" s="264"/>
      <c r="D5" s="264"/>
      <c r="E5" s="264"/>
      <c r="F5" s="264"/>
      <c r="G5" s="264"/>
      <c r="H5" s="264"/>
      <c r="I5" s="264"/>
      <c r="J5" s="40"/>
      <c r="K5" s="40"/>
      <c r="L5" s="40"/>
      <c r="M5" s="40"/>
      <c r="N5" s="40"/>
      <c r="O5" s="41"/>
      <c r="P5" s="41"/>
    </row>
    <row r="6" spans="1:18" s="2" customFormat="1" ht="18.75" x14ac:dyDescent="0.3">
      <c r="A6" s="39">
        <v>4</v>
      </c>
      <c r="B6" s="264" t="s">
        <v>247</v>
      </c>
      <c r="C6" s="264"/>
      <c r="D6" s="264"/>
      <c r="E6" s="264"/>
      <c r="F6" s="264"/>
      <c r="G6" s="264"/>
      <c r="H6" s="264"/>
      <c r="I6" s="264"/>
      <c r="J6" s="40"/>
      <c r="K6" s="40"/>
      <c r="L6" s="40"/>
      <c r="M6" s="40"/>
      <c r="N6" s="40"/>
      <c r="O6" s="41"/>
      <c r="P6" s="41"/>
    </row>
    <row r="7" spans="1:18" s="2" customFormat="1" ht="18.75" x14ac:dyDescent="0.3">
      <c r="A7" s="39">
        <v>5</v>
      </c>
      <c r="B7" s="260" t="s">
        <v>170</v>
      </c>
      <c r="C7" s="260"/>
      <c r="D7" s="260"/>
      <c r="E7" s="260"/>
      <c r="F7" s="260"/>
      <c r="G7" s="260"/>
      <c r="H7" s="260"/>
      <c r="I7" s="260"/>
      <c r="J7" s="40"/>
      <c r="K7" s="40"/>
      <c r="L7" s="40"/>
      <c r="M7" s="40"/>
      <c r="N7" s="40"/>
      <c r="O7" s="41"/>
      <c r="P7" s="41"/>
    </row>
    <row r="8" spans="1:18" s="2" customFormat="1" ht="18.75" x14ac:dyDescent="0.3">
      <c r="A8" s="39">
        <v>6</v>
      </c>
      <c r="B8" s="260" t="s">
        <v>293</v>
      </c>
      <c r="C8" s="260"/>
      <c r="D8" s="260"/>
      <c r="E8" s="260"/>
      <c r="F8" s="260"/>
      <c r="G8" s="260"/>
      <c r="H8" s="260"/>
      <c r="I8" s="260"/>
      <c r="J8" s="260"/>
      <c r="K8" s="260"/>
      <c r="L8" s="40"/>
      <c r="M8" s="40"/>
      <c r="N8" s="40"/>
      <c r="O8" s="41"/>
      <c r="P8" s="41"/>
    </row>
    <row r="9" spans="1:18" s="2" customFormat="1" ht="18.75" x14ac:dyDescent="0.3">
      <c r="A9" s="39">
        <v>7</v>
      </c>
      <c r="B9" s="260" t="s">
        <v>246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40"/>
      <c r="O9" s="41"/>
      <c r="P9" s="41"/>
    </row>
    <row r="10" spans="1:18" s="2" customFormat="1" ht="18.75" x14ac:dyDescent="0.3">
      <c r="A10" s="39">
        <v>8</v>
      </c>
      <c r="B10" s="260" t="s">
        <v>143</v>
      </c>
      <c r="C10" s="260"/>
      <c r="D10" s="260"/>
      <c r="E10" s="260"/>
      <c r="F10" s="260"/>
      <c r="G10" s="260"/>
      <c r="H10" s="260"/>
      <c r="I10" s="260"/>
      <c r="J10" s="260"/>
      <c r="K10" s="40"/>
      <c r="L10" s="40"/>
      <c r="M10" s="40"/>
      <c r="N10" s="40"/>
      <c r="O10" s="41"/>
      <c r="P10" s="41"/>
    </row>
    <row r="11" spans="1:18" s="2" customFormat="1" ht="18.75" x14ac:dyDescent="0.3">
      <c r="A11" s="39">
        <v>9</v>
      </c>
      <c r="B11" s="42" t="s">
        <v>99</v>
      </c>
      <c r="C11" s="42"/>
      <c r="D11" s="42"/>
      <c r="E11" s="42"/>
      <c r="F11" s="42"/>
      <c r="G11" s="42"/>
      <c r="H11" s="42"/>
      <c r="I11" s="42"/>
      <c r="J11" s="42"/>
      <c r="K11" s="40"/>
      <c r="L11" s="40"/>
      <c r="M11" s="40"/>
      <c r="N11" s="40"/>
      <c r="O11" s="41"/>
      <c r="P11" s="41"/>
    </row>
    <row r="12" spans="1:18" s="2" customFormat="1" ht="18.75" x14ac:dyDescent="0.3">
      <c r="A12" s="39">
        <v>10</v>
      </c>
      <c r="B12" s="66" t="s">
        <v>197</v>
      </c>
      <c r="C12" s="66"/>
      <c r="D12" s="66"/>
      <c r="E12" s="66"/>
      <c r="F12" s="66"/>
      <c r="G12" s="66"/>
      <c r="H12" s="66"/>
      <c r="I12" s="66"/>
      <c r="J12" s="66"/>
      <c r="K12" s="40"/>
      <c r="L12" s="40"/>
      <c r="M12" s="43"/>
      <c r="N12" s="40"/>
      <c r="O12" s="41"/>
      <c r="P12" s="41"/>
    </row>
    <row r="13" spans="1:18" ht="18.75" x14ac:dyDescent="0.3">
      <c r="A13" s="39">
        <v>11</v>
      </c>
      <c r="B13" s="79" t="s">
        <v>249</v>
      </c>
      <c r="C13" s="78"/>
      <c r="D13" s="78"/>
      <c r="E13" s="78"/>
      <c r="F13" s="78"/>
      <c r="G13" s="262" t="s">
        <v>280</v>
      </c>
      <c r="H13" s="262"/>
      <c r="I13" s="262"/>
      <c r="J13" s="262"/>
      <c r="K13" s="262"/>
      <c r="L13" s="262"/>
      <c r="M13" s="262"/>
      <c r="N13" s="262"/>
      <c r="O13" s="262"/>
      <c r="P13" s="262"/>
      <c r="Q13" s="78"/>
      <c r="R13" s="78"/>
    </row>
    <row r="14" spans="1:18" ht="18.75" x14ac:dyDescent="0.3">
      <c r="A14" s="39">
        <v>12</v>
      </c>
      <c r="B14" s="261" t="s">
        <v>245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8" ht="18.75" x14ac:dyDescent="0.3">
      <c r="A15" s="39">
        <v>13</v>
      </c>
      <c r="B15" s="261" t="s">
        <v>294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8" ht="18.75" x14ac:dyDescent="0.3">
      <c r="A16" s="39">
        <v>14</v>
      </c>
      <c r="B16" s="261" t="s">
        <v>206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</sheetData>
  <sheetProtection sheet="1" objects="1" scenarios="1"/>
  <mergeCells count="13">
    <mergeCell ref="B2:I2"/>
    <mergeCell ref="B6:I6"/>
    <mergeCell ref="B7:I7"/>
    <mergeCell ref="B5:I5"/>
    <mergeCell ref="B4:O4"/>
    <mergeCell ref="B3:O3"/>
    <mergeCell ref="B8:K8"/>
    <mergeCell ref="B16:P16"/>
    <mergeCell ref="B14:P14"/>
    <mergeCell ref="B15:P15"/>
    <mergeCell ref="B10:J10"/>
    <mergeCell ref="B9:M9"/>
    <mergeCell ref="G13:P13"/>
  </mergeCells>
  <hyperlinks>
    <hyperlink ref="G13" r:id="rId1"/>
  </hyperlinks>
  <pageMargins left="0.23" right="0.17" top="0.74803149606299213" bottom="0.6692913385826772" header="0.31496062992125984" footer="0.19685039370078741"/>
  <pageSetup paperSize="9" orientation="landscape" r:id="rId2"/>
  <headerFooter>
    <oddFooter>&amp;C&amp;8Developed by: Mr. Shaikh Rizwan, Office Assistant, A. Torab &amp; Co., Chartered AccountantsSpecial thanks to Dr.(CA) Ayan Majumdar, Assistant Professor, Department of MBA, Aliah Universityhttps://www.aliah.ac.in/finance-offices      tax.rizz@gmail.com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showGridLines="0" zoomScaleNormal="100" workbookViewId="0">
      <selection activeCell="B2" sqref="B2:U2"/>
    </sheetView>
  </sheetViews>
  <sheetFormatPr defaultColWidth="3.28515625" defaultRowHeight="15" x14ac:dyDescent="0.25"/>
  <cols>
    <col min="1" max="1" width="0.5703125" style="37" customWidth="1"/>
    <col min="2" max="21" width="3.28515625" style="37"/>
    <col min="22" max="22" width="0.7109375" style="37" customWidth="1"/>
    <col min="23" max="42" width="3.28515625" style="37"/>
    <col min="43" max="43" width="1.140625" style="37" customWidth="1"/>
    <col min="44" max="44" width="3.140625" style="37" customWidth="1"/>
    <col min="45" max="16384" width="3.28515625" style="37"/>
  </cols>
  <sheetData>
    <row r="1" spans="1:42" ht="7.5" customHeight="1" x14ac:dyDescent="0.25">
      <c r="A1" s="81"/>
    </row>
    <row r="2" spans="1:42" ht="18.75" x14ac:dyDescent="0.3">
      <c r="B2" s="444" t="s">
        <v>104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82"/>
      <c r="W2" s="445" t="s">
        <v>105</v>
      </c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</row>
    <row r="3" spans="1:42" x14ac:dyDescent="0.25">
      <c r="V3" s="83"/>
    </row>
    <row r="4" spans="1:42" x14ac:dyDescent="0.25">
      <c r="B4" s="84" t="s">
        <v>148</v>
      </c>
      <c r="V4" s="83"/>
      <c r="W4" s="85" t="s">
        <v>149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</row>
    <row r="5" spans="1:42" x14ac:dyDescent="0.25">
      <c r="B5" s="86" t="s">
        <v>39</v>
      </c>
      <c r="C5" s="87"/>
      <c r="D5" s="87"/>
      <c r="E5" s="87"/>
      <c r="F5" s="87"/>
      <c r="G5" s="88"/>
      <c r="H5" s="440" t="s">
        <v>111</v>
      </c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83"/>
      <c r="W5" s="89" t="s">
        <v>39</v>
      </c>
      <c r="X5" s="90"/>
      <c r="Y5" s="90"/>
      <c r="Z5" s="90"/>
      <c r="AA5" s="90"/>
      <c r="AB5" s="91"/>
      <c r="AC5" s="446" t="s">
        <v>111</v>
      </c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8"/>
    </row>
    <row r="6" spans="1:42" x14ac:dyDescent="0.25">
      <c r="B6" s="92" t="s">
        <v>106</v>
      </c>
      <c r="C6" s="93"/>
      <c r="D6" s="93"/>
      <c r="E6" s="93"/>
      <c r="F6" s="93"/>
      <c r="G6" s="94"/>
      <c r="H6" s="442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83"/>
      <c r="W6" s="95" t="s">
        <v>106</v>
      </c>
      <c r="X6" s="96"/>
      <c r="Y6" s="96"/>
      <c r="Z6" s="96"/>
      <c r="AA6" s="96"/>
      <c r="AB6" s="97"/>
      <c r="AC6" s="449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1"/>
    </row>
    <row r="7" spans="1:42" x14ac:dyDescent="0.25">
      <c r="B7" s="98" t="s">
        <v>107</v>
      </c>
      <c r="C7" s="99"/>
      <c r="D7" s="99"/>
      <c r="E7" s="99"/>
      <c r="F7" s="99"/>
      <c r="G7" s="100"/>
      <c r="H7" s="99" t="s">
        <v>19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83"/>
      <c r="W7" s="99" t="s">
        <v>107</v>
      </c>
      <c r="X7" s="99"/>
      <c r="Y7" s="99"/>
      <c r="Z7" s="99"/>
      <c r="AA7" s="99"/>
      <c r="AB7" s="100"/>
      <c r="AC7" s="99" t="s">
        <v>19</v>
      </c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</row>
    <row r="8" spans="1:42" x14ac:dyDescent="0.25">
      <c r="B8" s="98" t="s">
        <v>108</v>
      </c>
      <c r="C8" s="99"/>
      <c r="D8" s="99"/>
      <c r="E8" s="99"/>
      <c r="F8" s="99"/>
      <c r="G8" s="100"/>
      <c r="H8" s="99" t="s">
        <v>112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83"/>
      <c r="W8" s="99" t="s">
        <v>108</v>
      </c>
      <c r="X8" s="99"/>
      <c r="Y8" s="99"/>
      <c r="Z8" s="99"/>
      <c r="AA8" s="99"/>
      <c r="AB8" s="100"/>
      <c r="AC8" s="99" t="s">
        <v>131</v>
      </c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</row>
    <row r="9" spans="1:42" x14ac:dyDescent="0.25">
      <c r="B9" s="98" t="s">
        <v>109</v>
      </c>
      <c r="C9" s="99"/>
      <c r="D9" s="99"/>
      <c r="E9" s="99"/>
      <c r="F9" s="99"/>
      <c r="G9" s="100"/>
      <c r="H9" s="99" t="s">
        <v>113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83"/>
      <c r="W9" s="99" t="s">
        <v>126</v>
      </c>
      <c r="X9" s="99"/>
      <c r="Y9" s="99"/>
      <c r="Z9" s="99"/>
      <c r="AA9" s="99"/>
      <c r="AB9" s="100"/>
      <c r="AC9" s="99" t="s">
        <v>132</v>
      </c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100"/>
    </row>
    <row r="10" spans="1:42" x14ac:dyDescent="0.25">
      <c r="B10" s="98" t="s">
        <v>110</v>
      </c>
      <c r="C10" s="99"/>
      <c r="D10" s="99"/>
      <c r="E10" s="99"/>
      <c r="F10" s="99"/>
      <c r="G10" s="100"/>
      <c r="H10" s="99" t="s">
        <v>114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83"/>
      <c r="W10" s="99" t="s">
        <v>127</v>
      </c>
      <c r="X10" s="99"/>
      <c r="Y10" s="99"/>
      <c r="Z10" s="99"/>
      <c r="AA10" s="99"/>
      <c r="AB10" s="100"/>
      <c r="AC10" s="99" t="s">
        <v>133</v>
      </c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</row>
    <row r="11" spans="1:42" x14ac:dyDescent="0.25">
      <c r="V11" s="83"/>
      <c r="W11" s="99" t="s">
        <v>128</v>
      </c>
      <c r="X11" s="99"/>
      <c r="Y11" s="99"/>
      <c r="Z11" s="99"/>
      <c r="AA11" s="99"/>
      <c r="AB11" s="100"/>
      <c r="AC11" s="99" t="s">
        <v>134</v>
      </c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00"/>
    </row>
    <row r="12" spans="1:42" x14ac:dyDescent="0.25">
      <c r="B12" s="84" t="s">
        <v>145</v>
      </c>
      <c r="V12" s="83"/>
      <c r="W12" s="99" t="s">
        <v>129</v>
      </c>
      <c r="X12" s="99"/>
      <c r="Y12" s="99"/>
      <c r="Z12" s="99"/>
      <c r="AA12" s="99"/>
      <c r="AB12" s="100"/>
      <c r="AC12" s="99" t="s">
        <v>135</v>
      </c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00"/>
    </row>
    <row r="13" spans="1:42" x14ac:dyDescent="0.25">
      <c r="B13" s="86" t="s">
        <v>39</v>
      </c>
      <c r="C13" s="87"/>
      <c r="D13" s="87"/>
      <c r="E13" s="87"/>
      <c r="F13" s="87"/>
      <c r="G13" s="88"/>
      <c r="H13" s="440" t="s">
        <v>115</v>
      </c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83"/>
      <c r="W13" s="99" t="s">
        <v>130</v>
      </c>
      <c r="X13" s="99"/>
      <c r="Y13" s="99"/>
      <c r="Z13" s="99"/>
      <c r="AA13" s="99"/>
      <c r="AB13" s="100"/>
      <c r="AC13" s="98" t="s">
        <v>136</v>
      </c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</row>
    <row r="14" spans="1:42" x14ac:dyDescent="0.25">
      <c r="B14" s="92" t="s">
        <v>106</v>
      </c>
      <c r="C14" s="93"/>
      <c r="D14" s="93"/>
      <c r="E14" s="93"/>
      <c r="F14" s="93"/>
      <c r="G14" s="94"/>
      <c r="H14" s="442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83"/>
    </row>
    <row r="15" spans="1:42" x14ac:dyDescent="0.25">
      <c r="B15" s="98" t="s">
        <v>116</v>
      </c>
      <c r="C15" s="99"/>
      <c r="D15" s="99"/>
      <c r="E15" s="99"/>
      <c r="F15" s="99"/>
      <c r="G15" s="100"/>
      <c r="H15" s="99" t="s">
        <v>19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83"/>
      <c r="W15" s="85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</row>
    <row r="16" spans="1:42" x14ac:dyDescent="0.25">
      <c r="B16" s="98" t="s">
        <v>117</v>
      </c>
      <c r="C16" s="99"/>
      <c r="D16" s="99"/>
      <c r="E16" s="99"/>
      <c r="F16" s="99"/>
      <c r="G16" s="100"/>
      <c r="H16" s="99" t="s">
        <v>119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83"/>
      <c r="W16" s="102"/>
      <c r="X16" s="103"/>
      <c r="Y16" s="103"/>
      <c r="Z16" s="103"/>
      <c r="AA16" s="103"/>
      <c r="AB16" s="103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</row>
    <row r="17" spans="2:42" x14ac:dyDescent="0.25">
      <c r="B17" s="98" t="s">
        <v>118</v>
      </c>
      <c r="C17" s="99"/>
      <c r="D17" s="99"/>
      <c r="E17" s="99"/>
      <c r="F17" s="99"/>
      <c r="G17" s="100"/>
      <c r="H17" s="99" t="s">
        <v>120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83"/>
      <c r="W17" s="102"/>
      <c r="X17" s="103"/>
      <c r="Y17" s="103"/>
      <c r="Z17" s="103"/>
      <c r="AA17" s="103"/>
      <c r="AB17" s="103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</row>
    <row r="18" spans="2:42" x14ac:dyDescent="0.25">
      <c r="B18" s="98" t="s">
        <v>110</v>
      </c>
      <c r="C18" s="99"/>
      <c r="D18" s="99"/>
      <c r="E18" s="99"/>
      <c r="F18" s="99"/>
      <c r="G18" s="100"/>
      <c r="H18" s="99" t="s">
        <v>121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83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</row>
    <row r="19" spans="2:42" x14ac:dyDescent="0.25">
      <c r="V19" s="83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</row>
    <row r="20" spans="2:42" x14ac:dyDescent="0.25">
      <c r="B20" s="104" t="s">
        <v>146</v>
      </c>
      <c r="V20" s="83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</row>
    <row r="21" spans="2:42" x14ac:dyDescent="0.25">
      <c r="B21" s="86" t="s">
        <v>39</v>
      </c>
      <c r="C21" s="87"/>
      <c r="D21" s="87"/>
      <c r="E21" s="87"/>
      <c r="F21" s="87"/>
      <c r="G21" s="88"/>
      <c r="H21" s="440" t="s">
        <v>122</v>
      </c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83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</row>
    <row r="22" spans="2:42" x14ac:dyDescent="0.25">
      <c r="B22" s="92" t="s">
        <v>106</v>
      </c>
      <c r="C22" s="93"/>
      <c r="D22" s="93"/>
      <c r="E22" s="93"/>
      <c r="F22" s="93"/>
      <c r="G22" s="94"/>
      <c r="H22" s="442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83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</row>
    <row r="23" spans="2:42" x14ac:dyDescent="0.25">
      <c r="B23" s="98" t="s">
        <v>123</v>
      </c>
      <c r="C23" s="99"/>
      <c r="D23" s="99"/>
      <c r="E23" s="99"/>
      <c r="F23" s="99"/>
      <c r="G23" s="100"/>
      <c r="H23" s="99" t="s">
        <v>19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83"/>
      <c r="W23" s="85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</row>
    <row r="24" spans="2:42" x14ac:dyDescent="0.25">
      <c r="B24" s="98" t="s">
        <v>118</v>
      </c>
      <c r="C24" s="99"/>
      <c r="D24" s="99"/>
      <c r="E24" s="99"/>
      <c r="F24" s="99"/>
      <c r="G24" s="100"/>
      <c r="H24" s="99" t="s">
        <v>124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83"/>
      <c r="W24" s="102"/>
      <c r="X24" s="103"/>
      <c r="Y24" s="103"/>
      <c r="Z24" s="103"/>
      <c r="AA24" s="103"/>
      <c r="AB24" s="103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</row>
    <row r="25" spans="2:42" x14ac:dyDescent="0.25">
      <c r="B25" s="98" t="s">
        <v>110</v>
      </c>
      <c r="C25" s="99"/>
      <c r="D25" s="99"/>
      <c r="E25" s="99"/>
      <c r="F25" s="99"/>
      <c r="G25" s="100"/>
      <c r="H25" s="99" t="s">
        <v>125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5"/>
      <c r="W25" s="102"/>
      <c r="X25" s="103"/>
      <c r="Y25" s="103"/>
      <c r="Z25" s="103"/>
      <c r="AA25" s="103"/>
      <c r="AB25" s="103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</row>
    <row r="28" spans="2:42" x14ac:dyDescent="0.25">
      <c r="B28" s="106" t="s">
        <v>140</v>
      </c>
      <c r="C28" s="37" t="s">
        <v>137</v>
      </c>
    </row>
    <row r="29" spans="2:42" x14ac:dyDescent="0.25">
      <c r="B29" s="106" t="s">
        <v>140</v>
      </c>
      <c r="C29" s="37" t="s">
        <v>138</v>
      </c>
    </row>
    <row r="30" spans="2:42" x14ac:dyDescent="0.25">
      <c r="B30" s="106" t="s">
        <v>140</v>
      </c>
      <c r="C30" s="37" t="s">
        <v>139</v>
      </c>
    </row>
    <row r="32" spans="2:42" s="44" customFormat="1" x14ac:dyDescent="0.25">
      <c r="B32" s="107">
        <v>1</v>
      </c>
      <c r="C32" s="108" t="s">
        <v>160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</row>
    <row r="33" spans="2:18" s="44" customFormat="1" x14ac:dyDescent="0.25">
      <c r="B33" s="106">
        <v>2</v>
      </c>
      <c r="C33" s="110" t="s">
        <v>150</v>
      </c>
      <c r="Q33" s="107">
        <v>7</v>
      </c>
      <c r="R33" s="44" t="s">
        <v>155</v>
      </c>
    </row>
    <row r="34" spans="2:18" s="44" customFormat="1" x14ac:dyDescent="0.25">
      <c r="B34" s="107">
        <v>3</v>
      </c>
      <c r="C34" s="110" t="s">
        <v>151</v>
      </c>
      <c r="Q34" s="107">
        <v>8</v>
      </c>
      <c r="R34" s="110" t="s">
        <v>156</v>
      </c>
    </row>
    <row r="35" spans="2:18" s="44" customFormat="1" x14ac:dyDescent="0.25">
      <c r="B35" s="107">
        <v>4</v>
      </c>
      <c r="C35" s="110" t="s">
        <v>152</v>
      </c>
      <c r="Q35" s="107">
        <v>9</v>
      </c>
      <c r="R35" s="110" t="s">
        <v>157</v>
      </c>
    </row>
    <row r="36" spans="2:18" s="44" customFormat="1" x14ac:dyDescent="0.25">
      <c r="B36" s="107">
        <v>5</v>
      </c>
      <c r="C36" s="110" t="s">
        <v>153</v>
      </c>
      <c r="Q36" s="107">
        <v>10</v>
      </c>
      <c r="R36" s="110" t="s">
        <v>158</v>
      </c>
    </row>
    <row r="37" spans="2:18" s="44" customFormat="1" x14ac:dyDescent="0.25">
      <c r="B37" s="107">
        <v>6</v>
      </c>
      <c r="C37" s="110" t="s">
        <v>154</v>
      </c>
      <c r="Q37" s="107">
        <v>11</v>
      </c>
      <c r="R37" s="110" t="s">
        <v>159</v>
      </c>
    </row>
    <row r="38" spans="2:18" ht="7.5" customHeight="1" x14ac:dyDescent="0.25"/>
  </sheetData>
  <sheetProtection password="CB52" sheet="1" objects="1" scenarios="1"/>
  <mergeCells count="8">
    <mergeCell ref="AC24:AP25"/>
    <mergeCell ref="H13:U14"/>
    <mergeCell ref="H5:U6"/>
    <mergeCell ref="H21:U22"/>
    <mergeCell ref="B2:U2"/>
    <mergeCell ref="W2:AP2"/>
    <mergeCell ref="AC5:AP6"/>
    <mergeCell ref="AC16:AP17"/>
  </mergeCells>
  <pageMargins left="0.18" right="0.17" top="0.44" bottom="0.52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zoomScaleNormal="100" workbookViewId="0">
      <selection activeCell="E6" sqref="E6:J6"/>
    </sheetView>
  </sheetViews>
  <sheetFormatPr defaultRowHeight="15" x14ac:dyDescent="0.25"/>
  <cols>
    <col min="5" max="5" width="10.42578125" customWidth="1"/>
  </cols>
  <sheetData>
    <row r="1" spans="1:11" x14ac:dyDescent="0.25">
      <c r="D1" s="1"/>
      <c r="E1" s="1"/>
      <c r="F1" s="1"/>
      <c r="G1" s="1"/>
      <c r="H1" s="1"/>
      <c r="I1" s="1"/>
      <c r="J1" s="1"/>
    </row>
    <row r="2" spans="1:11" x14ac:dyDescent="0.25">
      <c r="D2" s="1"/>
      <c r="E2" s="1"/>
      <c r="F2" s="1"/>
      <c r="G2" s="1"/>
      <c r="H2" s="1"/>
      <c r="I2" s="1"/>
      <c r="J2" s="1"/>
    </row>
    <row r="3" spans="1:11" x14ac:dyDescent="0.25">
      <c r="D3" s="1"/>
      <c r="E3" s="1"/>
      <c r="F3" s="1"/>
      <c r="G3" s="1"/>
      <c r="H3" s="1"/>
      <c r="I3" s="1"/>
      <c r="J3" s="1"/>
    </row>
    <row r="4" spans="1:11" x14ac:dyDescent="0.25">
      <c r="D4" s="1"/>
      <c r="E4" s="1"/>
      <c r="F4" s="1"/>
      <c r="G4" s="1"/>
      <c r="H4" s="1"/>
      <c r="I4" s="1"/>
      <c r="J4" s="1"/>
    </row>
    <row r="5" spans="1:11" ht="15.75" x14ac:dyDescent="0.25">
      <c r="A5" s="18" t="s">
        <v>63</v>
      </c>
      <c r="B5" s="8"/>
      <c r="C5" s="8"/>
      <c r="D5" s="25"/>
      <c r="E5" s="26"/>
      <c r="F5" s="25"/>
      <c r="G5" s="25"/>
      <c r="H5" s="25"/>
      <c r="I5" s="25"/>
      <c r="J5" s="25"/>
      <c r="K5" s="1"/>
    </row>
    <row r="6" spans="1:11" ht="16.5" customHeight="1" x14ac:dyDescent="0.25">
      <c r="A6" s="20" t="s">
        <v>56</v>
      </c>
      <c r="B6" s="8"/>
      <c r="C6" s="27"/>
      <c r="D6" s="27" t="s">
        <v>57</v>
      </c>
      <c r="E6" s="272"/>
      <c r="F6" s="272"/>
      <c r="G6" s="272"/>
      <c r="H6" s="272"/>
      <c r="I6" s="272"/>
      <c r="J6" s="272"/>
      <c r="K6" s="1"/>
    </row>
    <row r="7" spans="1:11" ht="16.5" customHeight="1" x14ac:dyDescent="0.25">
      <c r="A7" s="20" t="s">
        <v>58</v>
      </c>
      <c r="B7" s="8"/>
      <c r="C7" s="27"/>
      <c r="D7" s="27" t="s">
        <v>57</v>
      </c>
      <c r="E7" s="266"/>
      <c r="F7" s="266"/>
      <c r="G7" s="266"/>
      <c r="H7" s="266"/>
      <c r="I7" s="266"/>
      <c r="J7" s="266"/>
      <c r="K7" s="1"/>
    </row>
    <row r="8" spans="1:11" ht="16.5" customHeight="1" x14ac:dyDescent="0.25">
      <c r="A8" s="20" t="s">
        <v>310</v>
      </c>
      <c r="B8" s="8"/>
      <c r="C8" s="27"/>
      <c r="D8" s="27" t="s">
        <v>57</v>
      </c>
      <c r="E8" s="266"/>
      <c r="F8" s="266"/>
      <c r="G8" s="266"/>
      <c r="H8" s="266"/>
      <c r="I8" s="266"/>
      <c r="J8" s="266"/>
      <c r="K8" s="1"/>
    </row>
    <row r="9" spans="1:11" ht="16.5" customHeight="1" x14ac:dyDescent="0.25">
      <c r="A9" s="20" t="s">
        <v>277</v>
      </c>
      <c r="B9" s="8"/>
      <c r="C9" s="27"/>
      <c r="D9" s="27" t="s">
        <v>57</v>
      </c>
      <c r="E9" s="266" t="s">
        <v>46</v>
      </c>
      <c r="F9" s="266"/>
      <c r="G9" s="266"/>
      <c r="H9" s="266"/>
      <c r="I9" s="80"/>
      <c r="J9" s="80"/>
      <c r="K9" s="1"/>
    </row>
    <row r="10" spans="1:11" ht="16.5" customHeight="1" x14ac:dyDescent="0.25">
      <c r="A10" s="20" t="s">
        <v>198</v>
      </c>
      <c r="B10" s="8"/>
      <c r="C10" s="27"/>
      <c r="D10" s="27" t="s">
        <v>57</v>
      </c>
      <c r="E10" s="273" t="s">
        <v>0</v>
      </c>
      <c r="F10" s="273"/>
      <c r="G10" s="273"/>
      <c r="H10" s="273"/>
      <c r="I10" s="273"/>
      <c r="J10" s="273"/>
      <c r="K10" s="1"/>
    </row>
    <row r="11" spans="1:11" ht="16.5" customHeight="1" x14ac:dyDescent="0.25">
      <c r="A11" s="20" t="s">
        <v>65</v>
      </c>
      <c r="B11" s="8"/>
      <c r="C11" s="27"/>
      <c r="D11" s="27" t="s">
        <v>57</v>
      </c>
      <c r="E11" s="266"/>
      <c r="F11" s="266"/>
      <c r="G11" s="266"/>
      <c r="H11" s="266"/>
      <c r="I11" s="266"/>
      <c r="J11" s="266"/>
      <c r="K11" s="1"/>
    </row>
    <row r="12" spans="1:11" ht="16.5" customHeight="1" x14ac:dyDescent="0.25">
      <c r="A12" s="20" t="s">
        <v>66</v>
      </c>
      <c r="B12" s="8"/>
      <c r="C12" s="27"/>
      <c r="D12" s="27" t="s">
        <v>57</v>
      </c>
      <c r="E12" s="265"/>
      <c r="F12" s="266"/>
      <c r="G12" s="266"/>
      <c r="H12" s="266"/>
      <c r="I12" s="266"/>
      <c r="J12" s="266"/>
      <c r="K12" s="1"/>
    </row>
    <row r="13" spans="1:11" ht="16.5" customHeight="1" x14ac:dyDescent="0.25">
      <c r="A13" s="8"/>
      <c r="B13" s="8"/>
      <c r="C13" s="27"/>
      <c r="D13" s="28"/>
      <c r="E13" s="28"/>
      <c r="F13" s="28"/>
      <c r="G13" s="28"/>
      <c r="H13" s="28"/>
      <c r="I13" s="28"/>
      <c r="J13" s="28"/>
      <c r="K13" s="1"/>
    </row>
    <row r="14" spans="1:11" ht="16.5" customHeight="1" x14ac:dyDescent="0.25">
      <c r="A14" s="18" t="s">
        <v>64</v>
      </c>
      <c r="B14" s="30"/>
      <c r="C14" s="30"/>
      <c r="D14" s="8"/>
      <c r="E14" s="8"/>
      <c r="F14" s="8"/>
      <c r="G14" s="27"/>
      <c r="H14" s="271"/>
      <c r="I14" s="271"/>
      <c r="J14" s="271"/>
      <c r="K14" s="1"/>
    </row>
    <row r="15" spans="1:11" ht="15.75" x14ac:dyDescent="0.25">
      <c r="A15" s="29" t="s">
        <v>216</v>
      </c>
      <c r="B15" s="30"/>
      <c r="C15" s="30"/>
      <c r="D15" s="8"/>
      <c r="E15" s="8"/>
      <c r="F15" s="8"/>
      <c r="G15" s="27"/>
      <c r="H15" s="30"/>
      <c r="I15" s="30"/>
      <c r="J15" s="30"/>
      <c r="K15" s="1"/>
    </row>
    <row r="16" spans="1:11" ht="15.75" x14ac:dyDescent="0.25">
      <c r="A16" s="29" t="s">
        <v>0</v>
      </c>
      <c r="B16" s="8"/>
      <c r="C16" s="8"/>
      <c r="D16" s="269"/>
      <c r="E16" s="269"/>
      <c r="F16" s="269"/>
      <c r="G16" s="8"/>
      <c r="H16" s="8"/>
      <c r="I16" s="8"/>
      <c r="J16" s="8"/>
      <c r="K16" s="1"/>
    </row>
    <row r="17" spans="1:17" ht="15.75" x14ac:dyDescent="0.25">
      <c r="A17" s="29" t="s">
        <v>71</v>
      </c>
      <c r="B17" s="8"/>
      <c r="C17" s="8"/>
      <c r="D17" s="8"/>
      <c r="E17" s="8"/>
      <c r="F17" s="8"/>
      <c r="G17" s="8"/>
      <c r="H17" s="8"/>
      <c r="I17" s="8"/>
      <c r="J17" s="8"/>
      <c r="K17" s="1"/>
    </row>
    <row r="18" spans="1:17" ht="15.75" x14ac:dyDescent="0.25">
      <c r="A18" s="29" t="s">
        <v>38</v>
      </c>
      <c r="B18" s="8"/>
      <c r="C18" s="8"/>
      <c r="D18" s="8"/>
      <c r="E18" s="8"/>
      <c r="F18" s="8"/>
      <c r="G18" s="8"/>
      <c r="H18" s="8"/>
      <c r="I18" s="8"/>
      <c r="J18" s="8"/>
      <c r="K18" s="1"/>
    </row>
    <row r="19" spans="1:17" s="5" customFormat="1" ht="15.75" x14ac:dyDescent="0.25">
      <c r="A19" s="29" t="s">
        <v>70</v>
      </c>
      <c r="B19" s="18"/>
      <c r="C19" s="18"/>
      <c r="D19" s="18"/>
      <c r="E19" s="18"/>
      <c r="F19" s="18"/>
      <c r="G19" s="18"/>
      <c r="H19" s="18"/>
      <c r="I19" s="18"/>
      <c r="J19" s="18"/>
      <c r="K19" s="11"/>
      <c r="L19" s="7"/>
      <c r="M19" s="7"/>
      <c r="N19" s="7"/>
      <c r="O19" s="7"/>
      <c r="P19" s="7"/>
      <c r="Q19" s="7"/>
    </row>
    <row r="20" spans="1:17" s="5" customFormat="1" ht="15.75" x14ac:dyDescent="0.25">
      <c r="A20" s="13"/>
      <c r="B20" s="19"/>
      <c r="C20" s="19"/>
      <c r="D20" s="19"/>
      <c r="E20" s="19"/>
      <c r="F20" s="19"/>
      <c r="G20" s="19"/>
      <c r="H20" s="4"/>
      <c r="I20" s="4"/>
      <c r="J20" s="4"/>
      <c r="K20" s="10"/>
    </row>
    <row r="21" spans="1:17" s="5" customFormat="1" ht="15.75" x14ac:dyDescent="0.25">
      <c r="A21" s="8"/>
      <c r="B21" s="8"/>
      <c r="C21" s="8"/>
      <c r="D21" s="270" t="s">
        <v>141</v>
      </c>
      <c r="E21" s="270"/>
      <c r="F21" s="270"/>
      <c r="G21" s="8"/>
      <c r="H21" s="8"/>
      <c r="I21" s="8"/>
      <c r="J21" s="8"/>
      <c r="K21" s="10"/>
    </row>
    <row r="22" spans="1:17" s="5" customFormat="1" ht="15.75" x14ac:dyDescent="0.25">
      <c r="A22" s="9"/>
      <c r="B22" s="18"/>
      <c r="C22" s="18"/>
      <c r="D22" s="18"/>
      <c r="E22" s="18"/>
      <c r="F22" s="18"/>
      <c r="G22" s="18"/>
      <c r="H22" s="18"/>
      <c r="I22" s="18"/>
      <c r="J22" s="16"/>
      <c r="K22" s="11"/>
      <c r="L22" s="7"/>
      <c r="M22" s="7"/>
      <c r="N22" s="7"/>
      <c r="O22" s="7"/>
      <c r="P22" s="7"/>
    </row>
    <row r="23" spans="1:17" s="22" customFormat="1" ht="15.75" x14ac:dyDescent="0.25">
      <c r="A23" s="14" t="s">
        <v>32</v>
      </c>
      <c r="B23" s="30"/>
      <c r="C23" s="30"/>
      <c r="D23" s="30"/>
      <c r="E23" s="30"/>
      <c r="F23" s="30"/>
      <c r="G23" s="30"/>
      <c r="H23" s="30"/>
      <c r="I23" s="17"/>
      <c r="J23" s="17"/>
      <c r="K23" s="17"/>
      <c r="L23" s="21"/>
      <c r="M23" s="21"/>
      <c r="N23" s="21"/>
    </row>
    <row r="24" spans="1:17" s="22" customFormat="1" ht="15.75" x14ac:dyDescent="0.25">
      <c r="A24" s="77" t="s">
        <v>309</v>
      </c>
      <c r="B24" s="30"/>
      <c r="C24" s="30"/>
      <c r="D24" s="30"/>
      <c r="E24" s="30"/>
      <c r="F24" s="30"/>
      <c r="G24" s="8"/>
      <c r="H24" s="8"/>
      <c r="I24" s="8"/>
      <c r="J24" s="8"/>
      <c r="K24" s="8"/>
    </row>
    <row r="25" spans="1:17" s="22" customFormat="1" ht="15.75" x14ac:dyDescent="0.25">
      <c r="A25" s="15"/>
      <c r="B25" s="30"/>
      <c r="C25" s="30"/>
      <c r="D25" s="30"/>
      <c r="E25" s="30"/>
      <c r="F25" s="30"/>
      <c r="G25" s="30"/>
      <c r="H25" s="8"/>
      <c r="I25" s="8"/>
      <c r="J25" s="8"/>
      <c r="K25" s="8"/>
    </row>
    <row r="26" spans="1:17" s="22" customFormat="1" ht="17.25" customHeight="1" x14ac:dyDescent="0.25">
      <c r="A26" s="18" t="s">
        <v>35</v>
      </c>
      <c r="B26" s="30"/>
      <c r="C26" s="30"/>
      <c r="D26" s="30"/>
      <c r="E26" s="30"/>
      <c r="F26" s="30"/>
      <c r="G26" s="30"/>
      <c r="H26" s="30"/>
      <c r="I26" s="30"/>
      <c r="J26" s="17"/>
      <c r="K26" s="17"/>
      <c r="L26" s="21"/>
      <c r="M26" s="21"/>
      <c r="N26" s="21"/>
      <c r="O26" s="21"/>
      <c r="P26" s="21"/>
    </row>
    <row r="27" spans="1:17" s="22" customFormat="1" ht="17.25" customHeight="1" x14ac:dyDescent="0.25">
      <c r="A27" s="30" t="s">
        <v>82</v>
      </c>
      <c r="B27" s="30"/>
      <c r="C27" s="30"/>
      <c r="D27" s="30"/>
      <c r="E27" s="30"/>
      <c r="F27" s="30"/>
      <c r="G27" s="30"/>
      <c r="H27" s="30"/>
      <c r="I27" s="30"/>
      <c r="J27" s="30"/>
      <c r="K27" s="17"/>
      <c r="L27" s="21"/>
      <c r="M27" s="21"/>
      <c r="N27" s="21"/>
      <c r="O27" s="21"/>
    </row>
    <row r="28" spans="1:17" s="22" customFormat="1" ht="17.25" customHeight="1" x14ac:dyDescent="0.25">
      <c r="A28" s="30" t="s">
        <v>83</v>
      </c>
      <c r="B28" s="18"/>
      <c r="C28" s="18"/>
      <c r="D28" s="18"/>
      <c r="E28" s="18"/>
      <c r="F28" s="8"/>
      <c r="G28" s="8"/>
      <c r="H28" s="8"/>
      <c r="I28" s="8"/>
      <c r="J28" s="8"/>
      <c r="K28" s="8"/>
    </row>
    <row r="29" spans="1:17" s="22" customFormat="1" ht="17.25" customHeight="1" x14ac:dyDescent="0.25">
      <c r="A29" s="30" t="s">
        <v>142</v>
      </c>
      <c r="B29" s="30"/>
      <c r="C29" s="30"/>
      <c r="D29" s="30"/>
      <c r="E29" s="30"/>
      <c r="F29" s="30"/>
      <c r="G29" s="30"/>
      <c r="H29" s="30"/>
      <c r="I29" s="30"/>
      <c r="J29" s="30"/>
      <c r="K29" s="17"/>
    </row>
    <row r="30" spans="1:17" s="22" customFormat="1" ht="17.25" customHeight="1" x14ac:dyDescent="0.25">
      <c r="A30" s="76" t="s">
        <v>308</v>
      </c>
      <c r="B30" s="18"/>
      <c r="C30" s="18"/>
      <c r="D30" s="18"/>
      <c r="E30" s="18"/>
      <c r="F30" s="18"/>
      <c r="G30" s="18"/>
      <c r="H30" s="18"/>
      <c r="I30" s="18"/>
      <c r="J30" s="18"/>
      <c r="K30" s="8"/>
    </row>
    <row r="31" spans="1:17" s="22" customFormat="1" ht="17.25" customHeight="1" x14ac:dyDescent="0.25">
      <c r="A31" s="30" t="s">
        <v>54</v>
      </c>
      <c r="B31" s="8"/>
      <c r="C31" s="8"/>
      <c r="D31" s="8"/>
      <c r="E31" s="8"/>
      <c r="F31" s="8"/>
      <c r="G31" s="8"/>
      <c r="H31" s="8"/>
      <c r="I31" s="16"/>
      <c r="J31" s="16"/>
      <c r="K31" s="16"/>
    </row>
    <row r="32" spans="1:17" s="22" customFormat="1" ht="17.25" customHeight="1" x14ac:dyDescent="0.25">
      <c r="A32" s="18" t="s">
        <v>36</v>
      </c>
      <c r="B32" s="8"/>
      <c r="C32" s="8"/>
      <c r="D32" s="8"/>
      <c r="E32" s="8"/>
      <c r="F32" s="8"/>
      <c r="G32" s="8"/>
      <c r="H32" s="8"/>
      <c r="I32" s="16"/>
      <c r="J32" s="16"/>
      <c r="K32" s="16"/>
      <c r="L32" s="23"/>
    </row>
    <row r="33" spans="1:12" s="22" customFormat="1" ht="17.25" customHeight="1" x14ac:dyDescent="0.25">
      <c r="A33" s="30" t="s">
        <v>59</v>
      </c>
      <c r="B33" s="8"/>
      <c r="C33" s="8"/>
      <c r="D33" s="8"/>
      <c r="E33" s="8"/>
      <c r="F33" s="8"/>
      <c r="G33" s="8"/>
      <c r="H33" s="8"/>
      <c r="I33" s="24"/>
      <c r="J33" s="24"/>
      <c r="K33" s="24"/>
      <c r="L33" s="23"/>
    </row>
    <row r="34" spans="1:12" s="22" customFormat="1" ht="17.25" customHeight="1" x14ac:dyDescent="0.25">
      <c r="A34" s="70" t="s">
        <v>217</v>
      </c>
      <c r="B34" s="24"/>
      <c r="C34" s="16"/>
      <c r="D34" s="8"/>
      <c r="E34" s="8"/>
      <c r="F34" s="8"/>
      <c r="G34" s="8"/>
      <c r="H34" s="8"/>
      <c r="I34" s="24"/>
      <c r="J34" s="24"/>
      <c r="K34" s="24"/>
      <c r="L34" s="23"/>
    </row>
    <row r="35" spans="1:12" s="5" customFormat="1" ht="15.75" x14ac:dyDescent="0.25">
      <c r="A35" s="33"/>
      <c r="B35" s="18"/>
      <c r="C35" s="267"/>
      <c r="D35" s="267"/>
      <c r="E35" s="36"/>
      <c r="F35" s="34"/>
      <c r="G35" s="34"/>
      <c r="H35" s="8"/>
      <c r="I35" s="24"/>
      <c r="J35" s="12"/>
      <c r="K35" s="12"/>
      <c r="L35" s="6"/>
    </row>
    <row r="36" spans="1:12" s="5" customFormat="1" ht="15.75" x14ac:dyDescent="0.25">
      <c r="A36" s="52"/>
      <c r="B36" s="53"/>
      <c r="C36" s="35"/>
      <c r="D36" s="35"/>
      <c r="E36" s="36" t="s">
        <v>104</v>
      </c>
      <c r="F36" s="35"/>
      <c r="G36" s="35"/>
      <c r="H36" s="35"/>
      <c r="I36" s="54"/>
      <c r="J36" s="54"/>
      <c r="K36" s="12"/>
      <c r="L36" s="6"/>
    </row>
    <row r="37" spans="1:12" s="5" customFormat="1" ht="15.75" x14ac:dyDescent="0.25">
      <c r="A37" s="52"/>
      <c r="B37" s="53"/>
      <c r="C37" s="35"/>
      <c r="D37" s="35"/>
      <c r="E37" s="36" t="s">
        <v>105</v>
      </c>
      <c r="F37" s="35"/>
      <c r="G37" s="35"/>
      <c r="H37" s="35"/>
      <c r="I37" s="54"/>
      <c r="J37" s="54"/>
      <c r="K37" s="12"/>
      <c r="L37" s="6"/>
    </row>
    <row r="38" spans="1:12" s="5" customFormat="1" ht="15.75" x14ac:dyDescent="0.25">
      <c r="A38" s="52"/>
      <c r="B38" s="53"/>
      <c r="C38" s="35"/>
      <c r="D38" s="35"/>
      <c r="E38" s="51"/>
      <c r="F38" s="35"/>
      <c r="G38" s="35"/>
      <c r="H38" s="35"/>
      <c r="I38" s="54"/>
      <c r="J38" s="54"/>
      <c r="K38" s="12"/>
      <c r="L38" s="6"/>
    </row>
    <row r="39" spans="1:12" s="5" customFormat="1" ht="15.75" x14ac:dyDescent="0.25">
      <c r="A39" s="52"/>
      <c r="B39" s="53"/>
      <c r="C39" s="35"/>
      <c r="D39" s="35"/>
      <c r="E39" s="51"/>
      <c r="F39" s="35"/>
      <c r="G39" s="35"/>
      <c r="H39" s="35"/>
      <c r="I39" s="54"/>
      <c r="J39" s="54"/>
      <c r="K39" s="12"/>
      <c r="L39" s="6"/>
    </row>
    <row r="40" spans="1:12" s="5" customFormat="1" ht="15.75" x14ac:dyDescent="0.25">
      <c r="A40" s="55" t="s">
        <v>31</v>
      </c>
      <c r="B40" s="53"/>
      <c r="C40" s="35"/>
      <c r="D40" s="35"/>
      <c r="E40" s="51"/>
      <c r="F40" s="35"/>
      <c r="G40" s="35"/>
      <c r="H40" s="35"/>
      <c r="I40" s="54"/>
      <c r="J40" s="54"/>
      <c r="K40" s="12"/>
      <c r="L40" s="6"/>
    </row>
    <row r="41" spans="1:12" s="5" customFormat="1" x14ac:dyDescent="0.2">
      <c r="A41" s="55"/>
      <c r="B41" s="53"/>
      <c r="C41" s="35"/>
      <c r="D41" s="35"/>
      <c r="E41" s="35"/>
      <c r="F41" s="35"/>
      <c r="G41" s="35"/>
      <c r="H41" s="35"/>
      <c r="I41" s="54"/>
      <c r="J41" s="54"/>
      <c r="K41" s="12"/>
      <c r="L41" s="6"/>
    </row>
    <row r="42" spans="1:12" s="5" customFormat="1" ht="15.75" x14ac:dyDescent="0.25">
      <c r="A42" s="56" t="s">
        <v>33</v>
      </c>
      <c r="B42" s="53"/>
      <c r="C42" s="35"/>
      <c r="D42" s="35"/>
      <c r="E42" s="35"/>
      <c r="F42" s="35"/>
      <c r="G42" s="35"/>
      <c r="H42" s="35"/>
      <c r="I42" s="54"/>
      <c r="J42" s="54"/>
      <c r="K42" s="12"/>
      <c r="L42" s="6"/>
    </row>
    <row r="43" spans="1:12" s="5" customFormat="1" ht="15.75" x14ac:dyDescent="0.25">
      <c r="A43" s="56" t="s">
        <v>34</v>
      </c>
      <c r="B43" s="57"/>
      <c r="C43" s="58"/>
      <c r="D43" s="35"/>
      <c r="E43" s="35"/>
      <c r="F43" s="35"/>
      <c r="G43" s="35"/>
      <c r="H43" s="35"/>
      <c r="I43" s="54"/>
      <c r="J43" s="54"/>
      <c r="K43" s="12"/>
      <c r="L43" s="6"/>
    </row>
    <row r="44" spans="1:12" s="5" customFormat="1" ht="15.75" x14ac:dyDescent="0.25">
      <c r="A44" s="59"/>
      <c r="B44" s="35"/>
      <c r="C44" s="35"/>
      <c r="D44" s="35"/>
      <c r="E44" s="35"/>
      <c r="F44" s="35"/>
      <c r="G44" s="35"/>
      <c r="H44" s="35"/>
      <c r="I44" s="54"/>
      <c r="J44" s="54"/>
      <c r="K44" s="12"/>
      <c r="L44" s="6"/>
    </row>
    <row r="45" spans="1:12" s="5" customFormat="1" ht="15.75" x14ac:dyDescent="0.25">
      <c r="A45" s="59"/>
      <c r="B45" s="35"/>
      <c r="C45" s="35"/>
      <c r="D45" s="35"/>
      <c r="E45" s="35"/>
      <c r="F45" s="35"/>
      <c r="G45" s="35"/>
      <c r="H45" s="35"/>
      <c r="I45" s="54"/>
      <c r="J45" s="54"/>
      <c r="K45" s="12"/>
      <c r="L45" s="6"/>
    </row>
    <row r="46" spans="1:12" s="5" customFormat="1" ht="15.75" x14ac:dyDescent="0.25">
      <c r="A46" s="59"/>
      <c r="B46" s="35"/>
      <c r="C46" s="35"/>
      <c r="D46" s="35"/>
      <c r="E46" s="35"/>
      <c r="F46" s="35"/>
      <c r="G46" s="35"/>
      <c r="H46" s="35"/>
      <c r="I46" s="54"/>
      <c r="J46" s="54"/>
      <c r="K46" s="12"/>
      <c r="L46" s="6"/>
    </row>
    <row r="47" spans="1:12" s="5" customFormat="1" ht="15.75" x14ac:dyDescent="0.25">
      <c r="A47" s="50" t="s">
        <v>67</v>
      </c>
      <c r="B47" s="35"/>
      <c r="C47" s="35"/>
      <c r="D47" s="35"/>
      <c r="E47" s="35"/>
      <c r="F47" s="35"/>
      <c r="G47" s="35"/>
      <c r="H47" s="35"/>
      <c r="I47" s="54"/>
      <c r="J47" s="54"/>
      <c r="K47" s="12"/>
      <c r="L47" s="6"/>
    </row>
    <row r="48" spans="1:12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x14ac:dyDescent="0.25">
      <c r="A49" s="60"/>
      <c r="B49" s="60"/>
      <c r="C49" s="60"/>
      <c r="D49" s="60"/>
      <c r="E49" s="60"/>
      <c r="F49" s="60"/>
      <c r="G49" s="60"/>
      <c r="H49" s="60"/>
      <c r="I49" s="253" t="s">
        <v>195</v>
      </c>
      <c r="J49" s="60"/>
    </row>
    <row r="50" spans="1:10" x14ac:dyDescent="0.25">
      <c r="A50" s="61"/>
      <c r="B50" s="60"/>
      <c r="C50" s="60"/>
      <c r="D50" s="60"/>
      <c r="E50" s="62"/>
      <c r="F50" s="60"/>
      <c r="G50" s="60"/>
      <c r="H50" s="60"/>
      <c r="I50" s="268"/>
      <c r="J50" s="268"/>
    </row>
    <row r="51" spans="1:10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 password="CB52" sheet="1" objects="1" scenarios="1"/>
  <mergeCells count="12">
    <mergeCell ref="E6:J6"/>
    <mergeCell ref="E7:J7"/>
    <mergeCell ref="E8:J8"/>
    <mergeCell ref="E10:J10"/>
    <mergeCell ref="E11:J11"/>
    <mergeCell ref="E9:H9"/>
    <mergeCell ref="E12:J12"/>
    <mergeCell ref="C35:D35"/>
    <mergeCell ref="I50:J50"/>
    <mergeCell ref="D16:F16"/>
    <mergeCell ref="D21:F21"/>
    <mergeCell ref="H14:J14"/>
  </mergeCells>
  <dataValidations count="1">
    <dataValidation type="list" allowBlank="1" showInputMessage="1" showErrorMessage="1" sqref="E9">
      <formula1>"Select,Officers,NTS,Registrar,Faculty"</formula1>
    </dataValidation>
  </dataValidations>
  <pageMargins left="0.3" right="0.19685039370078741" top="0.51181102362204722" bottom="0.39370078740157483" header="0.31496062992125984" footer="0.3543307086614173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2"/>
  <sheetViews>
    <sheetView showGridLines="0" zoomScaleNormal="100" workbookViewId="0">
      <selection activeCell="B4" sqref="B4"/>
    </sheetView>
  </sheetViews>
  <sheetFormatPr defaultColWidth="10.28515625" defaultRowHeight="15" x14ac:dyDescent="0.25"/>
  <cols>
    <col min="1" max="1" width="10.28515625" style="114"/>
    <col min="2" max="2" width="12.42578125" style="114" customWidth="1"/>
    <col min="3" max="6" width="11.42578125" style="114" customWidth="1"/>
    <col min="7" max="7" width="11.5703125" style="114" customWidth="1"/>
    <col min="8" max="11" width="10.140625" style="114" customWidth="1"/>
    <col min="12" max="12" width="14" style="114" customWidth="1"/>
    <col min="13" max="16384" width="10.28515625" style="114"/>
  </cols>
  <sheetData>
    <row r="1" spans="1:12" s="2" customFormat="1" ht="18.75" x14ac:dyDescent="0.25">
      <c r="A1" s="278"/>
      <c r="B1" s="278"/>
      <c r="C1" s="278"/>
      <c r="D1" s="278"/>
      <c r="E1" s="278"/>
      <c r="F1" s="278"/>
      <c r="G1" s="279"/>
      <c r="H1" s="279"/>
      <c r="I1" s="279"/>
      <c r="J1" s="279"/>
      <c r="K1" s="279"/>
      <c r="L1" s="279"/>
    </row>
    <row r="2" spans="1:12" s="32" customFormat="1" ht="15" customHeight="1" x14ac:dyDescent="0.2">
      <c r="A2" s="282" t="s">
        <v>251</v>
      </c>
      <c r="B2" s="282"/>
      <c r="C2" s="274" t="s">
        <v>205</v>
      </c>
      <c r="D2" s="275"/>
      <c r="E2" s="276">
        <f>Letter!E6</f>
        <v>0</v>
      </c>
      <c r="F2" s="277"/>
      <c r="G2" s="277"/>
      <c r="H2" s="277"/>
      <c r="I2" s="277"/>
      <c r="J2" s="277"/>
      <c r="K2" s="282" t="s">
        <v>252</v>
      </c>
      <c r="L2" s="282"/>
    </row>
    <row r="3" spans="1:12" s="128" customFormat="1" ht="48" customHeight="1" x14ac:dyDescent="0.2">
      <c r="A3" s="212" t="s">
        <v>9</v>
      </c>
      <c r="B3" s="213" t="s">
        <v>220</v>
      </c>
      <c r="C3" s="214" t="s">
        <v>163</v>
      </c>
      <c r="D3" s="215" t="s">
        <v>162</v>
      </c>
      <c r="E3" s="214" t="s">
        <v>12</v>
      </c>
      <c r="F3" s="214" t="s">
        <v>303</v>
      </c>
      <c r="G3" s="213" t="s">
        <v>218</v>
      </c>
      <c r="H3" s="213" t="s">
        <v>266</v>
      </c>
      <c r="I3" s="214" t="s">
        <v>96</v>
      </c>
      <c r="J3" s="214" t="s">
        <v>15</v>
      </c>
      <c r="K3" s="213" t="s">
        <v>219</v>
      </c>
      <c r="L3" s="213" t="s">
        <v>200</v>
      </c>
    </row>
    <row r="4" spans="1:12" s="3" customFormat="1" x14ac:dyDescent="0.25">
      <c r="A4" s="216" t="s">
        <v>254</v>
      </c>
      <c r="B4" s="196"/>
      <c r="C4" s="197">
        <f>ROUND(IF(D19="No",3%*B4),0)</f>
        <v>0</v>
      </c>
      <c r="D4" s="196">
        <f>ROUND(IF(D19="No",IF(12%*(B4)&gt;12000,12000,12%*(B4))),0)</f>
        <v>0</v>
      </c>
      <c r="E4" s="196"/>
      <c r="F4" s="196"/>
      <c r="G4" s="199">
        <f>SUM(B4:E4)-F4</f>
        <v>0</v>
      </c>
      <c r="H4" s="197">
        <f t="shared" ref="H4:H15" si="0">IF(G4&lt;=10000,0,IF(G4&lt;=15000,110,IF(G4&lt;=25000,130,IF(G4&lt;=40000,150,IF(G4&gt;40000,200)))))</f>
        <v>0</v>
      </c>
      <c r="I4" s="196"/>
      <c r="J4" s="196"/>
      <c r="K4" s="196"/>
      <c r="L4" s="199">
        <f>G4-H4-I4-J4-K4</f>
        <v>0</v>
      </c>
    </row>
    <row r="5" spans="1:12" s="3" customFormat="1" x14ac:dyDescent="0.25">
      <c r="A5" s="216" t="s">
        <v>255</v>
      </c>
      <c r="B5" s="196">
        <f>B4</f>
        <v>0</v>
      </c>
      <c r="C5" s="197">
        <f>ROUND(IF(D19="No",3%*B5),0)</f>
        <v>0</v>
      </c>
      <c r="D5" s="196">
        <f>ROUND(IF(D19="No",IF(12%*(B5)&gt;12000,12000,12%*(B5))),0)</f>
        <v>0</v>
      </c>
      <c r="E5" s="196">
        <f>E4</f>
        <v>0</v>
      </c>
      <c r="F5" s="196">
        <f>F4</f>
        <v>0</v>
      </c>
      <c r="G5" s="199">
        <f t="shared" ref="G5:G15" si="1">SUM(B5:E5)-F5</f>
        <v>0</v>
      </c>
      <c r="H5" s="197">
        <f t="shared" si="0"/>
        <v>0</v>
      </c>
      <c r="I5" s="196">
        <f t="shared" ref="I5:K8" si="2">I4</f>
        <v>0</v>
      </c>
      <c r="J5" s="196">
        <f>J4</f>
        <v>0</v>
      </c>
      <c r="K5" s="196">
        <f>K4</f>
        <v>0</v>
      </c>
      <c r="L5" s="199">
        <f t="shared" ref="L5:L15" si="3">G5-H5-I5-J5-K5</f>
        <v>0</v>
      </c>
    </row>
    <row r="6" spans="1:12" s="3" customFormat="1" x14ac:dyDescent="0.25">
      <c r="A6" s="216" t="s">
        <v>256</v>
      </c>
      <c r="B6" s="196">
        <f>B5</f>
        <v>0</v>
      </c>
      <c r="C6" s="197">
        <f>ROUND(IF(D19="No",3%*B6),0)</f>
        <v>0</v>
      </c>
      <c r="D6" s="196">
        <f>ROUND(IF(D19="No",IF(12%*(B6)&gt;12000,12000,12%*(B6))),0)</f>
        <v>0</v>
      </c>
      <c r="E6" s="196">
        <f t="shared" ref="E6:F15" si="4">E5</f>
        <v>0</v>
      </c>
      <c r="F6" s="196">
        <f t="shared" si="4"/>
        <v>0</v>
      </c>
      <c r="G6" s="199">
        <f t="shared" si="1"/>
        <v>0</v>
      </c>
      <c r="H6" s="197">
        <f t="shared" si="0"/>
        <v>0</v>
      </c>
      <c r="I6" s="196">
        <f t="shared" ref="I6" si="5">I5</f>
        <v>0</v>
      </c>
      <c r="J6" s="196">
        <f t="shared" si="2"/>
        <v>0</v>
      </c>
      <c r="K6" s="196">
        <f t="shared" si="2"/>
        <v>0</v>
      </c>
      <c r="L6" s="199">
        <f t="shared" si="3"/>
        <v>0</v>
      </c>
    </row>
    <row r="7" spans="1:12" s="3" customFormat="1" x14ac:dyDescent="0.25">
      <c r="A7" s="216" t="s">
        <v>257</v>
      </c>
      <c r="B7" s="196">
        <f>B6</f>
        <v>0</v>
      </c>
      <c r="C7" s="197">
        <f>ROUND(IF(D19="No",3%*B7),0)</f>
        <v>0</v>
      </c>
      <c r="D7" s="196">
        <f>ROUND(IF(D19="No",IF(12%*(B7)&gt;12000,12000,12%*(B7))),0)</f>
        <v>0</v>
      </c>
      <c r="E7" s="196">
        <f t="shared" si="4"/>
        <v>0</v>
      </c>
      <c r="F7" s="196">
        <f t="shared" si="4"/>
        <v>0</v>
      </c>
      <c r="G7" s="199">
        <f t="shared" si="1"/>
        <v>0</v>
      </c>
      <c r="H7" s="197">
        <f t="shared" si="0"/>
        <v>0</v>
      </c>
      <c r="I7" s="196">
        <f t="shared" ref="I7:K15" si="6">I6</f>
        <v>0</v>
      </c>
      <c r="J7" s="196">
        <f t="shared" si="2"/>
        <v>0</v>
      </c>
      <c r="K7" s="196">
        <f t="shared" si="2"/>
        <v>0</v>
      </c>
      <c r="L7" s="199">
        <f t="shared" si="3"/>
        <v>0</v>
      </c>
    </row>
    <row r="8" spans="1:12" s="3" customFormat="1" x14ac:dyDescent="0.25">
      <c r="A8" s="216" t="s">
        <v>258</v>
      </c>
      <c r="B8" s="209">
        <f>B7+ROUND(3%*B7,-2)</f>
        <v>0</v>
      </c>
      <c r="C8" s="197">
        <f>ROUND(IF(D19="No",3%*B8),0)</f>
        <v>0</v>
      </c>
      <c r="D8" s="196">
        <f>ROUND(IF(D19="No",IF(12%*(B8)&gt;12000,12000,12%*(B8))),0)</f>
        <v>0</v>
      </c>
      <c r="E8" s="196">
        <f t="shared" si="4"/>
        <v>0</v>
      </c>
      <c r="F8" s="196">
        <f t="shared" si="4"/>
        <v>0</v>
      </c>
      <c r="G8" s="199">
        <f t="shared" si="1"/>
        <v>0</v>
      </c>
      <c r="H8" s="197">
        <f t="shared" si="0"/>
        <v>0</v>
      </c>
      <c r="I8" s="196"/>
      <c r="J8" s="196">
        <f t="shared" si="2"/>
        <v>0</v>
      </c>
      <c r="K8" s="196">
        <f t="shared" si="2"/>
        <v>0</v>
      </c>
      <c r="L8" s="199">
        <f t="shared" si="3"/>
        <v>0</v>
      </c>
    </row>
    <row r="9" spans="1:12" s="3" customFormat="1" x14ac:dyDescent="0.25">
      <c r="A9" s="216" t="s">
        <v>259</v>
      </c>
      <c r="B9" s="209">
        <f>B8</f>
        <v>0</v>
      </c>
      <c r="C9" s="197">
        <f>ROUND(IF(D19="No",3%*B9),0)</f>
        <v>0</v>
      </c>
      <c r="D9" s="196">
        <f>ROUND(IF(D19="No",IF(12%*(B9)&gt;12000,12000,12%*(B9))),0)</f>
        <v>0</v>
      </c>
      <c r="E9" s="196">
        <f t="shared" si="4"/>
        <v>0</v>
      </c>
      <c r="F9" s="196">
        <f t="shared" si="4"/>
        <v>0</v>
      </c>
      <c r="G9" s="199">
        <f t="shared" si="1"/>
        <v>0</v>
      </c>
      <c r="H9" s="197">
        <f t="shared" si="0"/>
        <v>0</v>
      </c>
      <c r="I9" s="196">
        <f t="shared" si="6"/>
        <v>0</v>
      </c>
      <c r="J9" s="196">
        <f t="shared" ref="J9:K11" si="7">J8</f>
        <v>0</v>
      </c>
      <c r="K9" s="196">
        <f t="shared" si="7"/>
        <v>0</v>
      </c>
      <c r="L9" s="199">
        <f t="shared" si="3"/>
        <v>0</v>
      </c>
    </row>
    <row r="10" spans="1:12" s="3" customFormat="1" x14ac:dyDescent="0.25">
      <c r="A10" s="216" t="s">
        <v>260</v>
      </c>
      <c r="B10" s="196">
        <f>B9</f>
        <v>0</v>
      </c>
      <c r="C10" s="197">
        <f>ROUND(IF(D19="No",3%*B10),0)</f>
        <v>0</v>
      </c>
      <c r="D10" s="196">
        <f>ROUND(IF(D19="No",IF(12%*(B10)&gt;12000,12000,12%*(B10))),0)</f>
        <v>0</v>
      </c>
      <c r="E10" s="196">
        <f t="shared" si="4"/>
        <v>0</v>
      </c>
      <c r="F10" s="196">
        <f t="shared" si="4"/>
        <v>0</v>
      </c>
      <c r="G10" s="199">
        <f t="shared" si="1"/>
        <v>0</v>
      </c>
      <c r="H10" s="197">
        <f t="shared" si="0"/>
        <v>0</v>
      </c>
      <c r="I10" s="196">
        <f t="shared" si="6"/>
        <v>0</v>
      </c>
      <c r="J10" s="196">
        <f t="shared" si="6"/>
        <v>0</v>
      </c>
      <c r="K10" s="196">
        <f t="shared" si="7"/>
        <v>0</v>
      </c>
      <c r="L10" s="199">
        <f t="shared" si="3"/>
        <v>0</v>
      </c>
    </row>
    <row r="11" spans="1:12" s="3" customFormat="1" x14ac:dyDescent="0.25">
      <c r="A11" s="216" t="s">
        <v>261</v>
      </c>
      <c r="B11" s="196">
        <f t="shared" ref="B11:B15" si="8">B10</f>
        <v>0</v>
      </c>
      <c r="C11" s="197">
        <f>ROUND(IF(D19="No",3%*B11),0)</f>
        <v>0</v>
      </c>
      <c r="D11" s="196">
        <f>ROUND(IF(D19="No",IF(12%*(B11)&gt;12000,12000,12%*(B11))),0)</f>
        <v>0</v>
      </c>
      <c r="E11" s="196">
        <f t="shared" si="4"/>
        <v>0</v>
      </c>
      <c r="F11" s="196">
        <f t="shared" si="4"/>
        <v>0</v>
      </c>
      <c r="G11" s="199">
        <f t="shared" si="1"/>
        <v>0</v>
      </c>
      <c r="H11" s="197">
        <f t="shared" si="0"/>
        <v>0</v>
      </c>
      <c r="I11" s="196">
        <f t="shared" si="6"/>
        <v>0</v>
      </c>
      <c r="J11" s="196">
        <f t="shared" si="6"/>
        <v>0</v>
      </c>
      <c r="K11" s="196">
        <f t="shared" si="7"/>
        <v>0</v>
      </c>
      <c r="L11" s="199">
        <f t="shared" si="3"/>
        <v>0</v>
      </c>
    </row>
    <row r="12" spans="1:12" s="3" customFormat="1" x14ac:dyDescent="0.25">
      <c r="A12" s="216" t="s">
        <v>262</v>
      </c>
      <c r="B12" s="196">
        <f t="shared" si="8"/>
        <v>0</v>
      </c>
      <c r="C12" s="197">
        <f>ROUND(IF(D19="No",3%*B12),0)</f>
        <v>0</v>
      </c>
      <c r="D12" s="196">
        <f>ROUND(IF(D19="No",IF(12%*(B12)&gt;12000,12000,12%*(B12))),0)</f>
        <v>0</v>
      </c>
      <c r="E12" s="196">
        <f t="shared" si="4"/>
        <v>0</v>
      </c>
      <c r="F12" s="196">
        <f t="shared" si="4"/>
        <v>0</v>
      </c>
      <c r="G12" s="199">
        <f t="shared" si="1"/>
        <v>0</v>
      </c>
      <c r="H12" s="197">
        <f t="shared" si="0"/>
        <v>0</v>
      </c>
      <c r="I12" s="196">
        <f t="shared" si="6"/>
        <v>0</v>
      </c>
      <c r="J12" s="196">
        <f t="shared" si="6"/>
        <v>0</v>
      </c>
      <c r="K12" s="196">
        <f t="shared" si="6"/>
        <v>0</v>
      </c>
      <c r="L12" s="199">
        <f t="shared" si="3"/>
        <v>0</v>
      </c>
    </row>
    <row r="13" spans="1:12" s="3" customFormat="1" x14ac:dyDescent="0.25">
      <c r="A13" s="216" t="s">
        <v>263</v>
      </c>
      <c r="B13" s="196">
        <f t="shared" si="8"/>
        <v>0</v>
      </c>
      <c r="C13" s="197">
        <f>ROUND(IF(D19="No",3%*B13),0)</f>
        <v>0</v>
      </c>
      <c r="D13" s="196">
        <f>ROUND(IF(D19="No",IF(12%*(B13)&gt;12000,12000,12%*(B13))),0)</f>
        <v>0</v>
      </c>
      <c r="E13" s="196">
        <f t="shared" si="4"/>
        <v>0</v>
      </c>
      <c r="F13" s="196">
        <f t="shared" si="4"/>
        <v>0</v>
      </c>
      <c r="G13" s="199">
        <f t="shared" si="1"/>
        <v>0</v>
      </c>
      <c r="H13" s="197">
        <f t="shared" si="0"/>
        <v>0</v>
      </c>
      <c r="I13" s="196">
        <f t="shared" si="6"/>
        <v>0</v>
      </c>
      <c r="J13" s="196">
        <f t="shared" si="6"/>
        <v>0</v>
      </c>
      <c r="K13" s="196"/>
      <c r="L13" s="199">
        <f t="shared" si="3"/>
        <v>0</v>
      </c>
    </row>
    <row r="14" spans="1:12" s="3" customFormat="1" x14ac:dyDescent="0.25">
      <c r="A14" s="216" t="s">
        <v>264</v>
      </c>
      <c r="B14" s="196">
        <f t="shared" si="8"/>
        <v>0</v>
      </c>
      <c r="C14" s="197">
        <f>ROUND(IF(D19="No",3%*B14),0)</f>
        <v>0</v>
      </c>
      <c r="D14" s="196">
        <f>ROUND(IF(D19="No",IF(12%*(B14)&gt;12000,12000,12%*(B14))),0)</f>
        <v>0</v>
      </c>
      <c r="E14" s="196">
        <f t="shared" si="4"/>
        <v>0</v>
      </c>
      <c r="F14" s="196">
        <f t="shared" si="4"/>
        <v>0</v>
      </c>
      <c r="G14" s="199">
        <f t="shared" si="1"/>
        <v>0</v>
      </c>
      <c r="H14" s="197">
        <f t="shared" si="0"/>
        <v>0</v>
      </c>
      <c r="I14" s="196">
        <f t="shared" si="6"/>
        <v>0</v>
      </c>
      <c r="J14" s="196">
        <f t="shared" si="6"/>
        <v>0</v>
      </c>
      <c r="K14" s="196">
        <f t="shared" si="6"/>
        <v>0</v>
      </c>
      <c r="L14" s="199">
        <f t="shared" si="3"/>
        <v>0</v>
      </c>
    </row>
    <row r="15" spans="1:12" s="3" customFormat="1" x14ac:dyDescent="0.25">
      <c r="A15" s="216" t="s">
        <v>265</v>
      </c>
      <c r="B15" s="196">
        <f t="shared" si="8"/>
        <v>0</v>
      </c>
      <c r="C15" s="197">
        <f>ROUND(IF(D19="No",3%*B15),0)</f>
        <v>0</v>
      </c>
      <c r="D15" s="196">
        <f>ROUND(IF(D19="No",IF(12%*(B15)&gt;12000,12000,12%*(B15))),0)</f>
        <v>0</v>
      </c>
      <c r="E15" s="196">
        <f t="shared" si="4"/>
        <v>0</v>
      </c>
      <c r="F15" s="259">
        <v>0</v>
      </c>
      <c r="G15" s="199">
        <f t="shared" si="1"/>
        <v>0</v>
      </c>
      <c r="H15" s="197">
        <f t="shared" si="0"/>
        <v>0</v>
      </c>
      <c r="I15" s="196">
        <f t="shared" si="6"/>
        <v>0</v>
      </c>
      <c r="J15" s="196">
        <f t="shared" si="6"/>
        <v>0</v>
      </c>
      <c r="K15" s="196">
        <f t="shared" si="6"/>
        <v>0</v>
      </c>
      <c r="L15" s="199">
        <f t="shared" si="3"/>
        <v>0</v>
      </c>
    </row>
    <row r="16" spans="1:12" s="3" customFormat="1" x14ac:dyDescent="0.25">
      <c r="A16" s="217" t="s">
        <v>18</v>
      </c>
      <c r="B16" s="179">
        <f>SUM(B4:B15)</f>
        <v>0</v>
      </c>
      <c r="C16" s="179">
        <f t="shared" ref="C16:E16" si="9">SUM(C4:C15)</f>
        <v>0</v>
      </c>
      <c r="D16" s="179">
        <f t="shared" si="9"/>
        <v>0</v>
      </c>
      <c r="E16" s="199">
        <f t="shared" si="9"/>
        <v>0</v>
      </c>
      <c r="F16" s="199">
        <f t="shared" ref="F16:L16" si="10">SUM(F4:F15)</f>
        <v>0</v>
      </c>
      <c r="G16" s="199">
        <f t="shared" si="10"/>
        <v>0</v>
      </c>
      <c r="H16" s="199">
        <f t="shared" si="10"/>
        <v>0</v>
      </c>
      <c r="I16" s="199">
        <f t="shared" si="10"/>
        <v>0</v>
      </c>
      <c r="J16" s="199">
        <f t="shared" si="10"/>
        <v>0</v>
      </c>
      <c r="K16" s="199">
        <f t="shared" si="10"/>
        <v>0</v>
      </c>
      <c r="L16" s="199">
        <f t="shared" si="10"/>
        <v>0</v>
      </c>
    </row>
    <row r="17" spans="1:12" s="3" customFormat="1" ht="8.25" customHeight="1" x14ac:dyDescent="0.25">
      <c r="A17" s="137"/>
      <c r="B17" s="46"/>
      <c r="C17" s="46"/>
      <c r="D17" s="46"/>
      <c r="E17" s="47"/>
      <c r="F17" s="47"/>
      <c r="G17" s="47"/>
      <c r="H17" s="47"/>
      <c r="I17" s="47"/>
      <c r="J17" s="47"/>
      <c r="K17" s="47"/>
      <c r="L17" s="47"/>
    </row>
    <row r="18" spans="1:12" s="3" customFormat="1" x14ac:dyDescent="0.25">
      <c r="A18" s="138"/>
      <c r="B18" s="138"/>
      <c r="C18" s="49"/>
      <c r="D18" s="46"/>
      <c r="E18" s="47"/>
      <c r="F18" s="286" t="s">
        <v>27</v>
      </c>
      <c r="G18" s="286"/>
      <c r="H18" s="286"/>
      <c r="I18" s="251" t="s">
        <v>228</v>
      </c>
      <c r="J18" s="47"/>
      <c r="K18" s="47"/>
      <c r="L18" s="69"/>
    </row>
    <row r="19" spans="1:12" s="130" customFormat="1" x14ac:dyDescent="0.25">
      <c r="A19" s="285" t="s">
        <v>161</v>
      </c>
      <c r="B19" s="285"/>
      <c r="C19" s="285"/>
      <c r="D19" s="210" t="s">
        <v>298</v>
      </c>
      <c r="E19" s="68"/>
      <c r="F19" s="283" t="s">
        <v>201</v>
      </c>
      <c r="G19" s="283"/>
      <c r="H19" s="283"/>
      <c r="I19" s="211"/>
      <c r="J19" s="45"/>
      <c r="K19" s="45"/>
      <c r="L19" s="129"/>
    </row>
    <row r="20" spans="1:12" s="130" customFormat="1" x14ac:dyDescent="0.25">
      <c r="A20" s="67"/>
      <c r="B20" s="67"/>
      <c r="C20" s="67"/>
      <c r="D20" s="68"/>
      <c r="E20" s="68"/>
      <c r="F20" s="284" t="s">
        <v>250</v>
      </c>
      <c r="G20" s="284"/>
      <c r="H20" s="284"/>
      <c r="I20" s="211"/>
      <c r="J20" s="45"/>
      <c r="K20" s="45"/>
      <c r="L20" s="129"/>
    </row>
    <row r="21" spans="1:12" s="130" customFormat="1" x14ac:dyDescent="0.25">
      <c r="A21" s="67"/>
      <c r="B21" s="67"/>
      <c r="C21" s="68"/>
      <c r="D21" s="68"/>
      <c r="E21" s="68"/>
      <c r="F21" s="283" t="s">
        <v>202</v>
      </c>
      <c r="G21" s="284"/>
      <c r="H21" s="284"/>
      <c r="I21" s="211"/>
      <c r="J21" s="45"/>
      <c r="K21" s="45"/>
      <c r="L21" s="129"/>
    </row>
    <row r="22" spans="1:12" s="130" customFormat="1" x14ac:dyDescent="0.25">
      <c r="A22" s="67"/>
      <c r="B22" s="67"/>
      <c r="C22" s="68"/>
      <c r="D22" s="68"/>
      <c r="E22" s="68"/>
      <c r="F22" s="283" t="s">
        <v>203</v>
      </c>
      <c r="G22" s="284"/>
      <c r="H22" s="284"/>
      <c r="I22" s="211"/>
      <c r="J22" s="45"/>
      <c r="K22" s="45"/>
      <c r="L22" s="129"/>
    </row>
    <row r="23" spans="1:12" s="130" customFormat="1" x14ac:dyDescent="0.25">
      <c r="A23" s="67"/>
      <c r="B23" s="67"/>
      <c r="C23" s="68"/>
      <c r="D23" s="68"/>
      <c r="E23" s="68"/>
      <c r="F23" s="283" t="s">
        <v>204</v>
      </c>
      <c r="G23" s="284"/>
      <c r="H23" s="284"/>
      <c r="I23" s="218">
        <f>I19-I20-I21-I22</f>
        <v>0</v>
      </c>
      <c r="J23" s="45"/>
      <c r="K23" s="45"/>
      <c r="L23" s="129"/>
    </row>
    <row r="24" spans="1:12" s="130" customFormat="1" x14ac:dyDescent="0.2">
      <c r="A24" s="67"/>
      <c r="B24" s="67"/>
      <c r="C24" s="68"/>
      <c r="D24" s="45"/>
      <c r="E24" s="45"/>
      <c r="F24" s="45"/>
      <c r="G24" s="45"/>
      <c r="H24" s="45"/>
      <c r="I24" s="45"/>
      <c r="J24" s="129"/>
      <c r="K24" s="129"/>
      <c r="L24" s="131"/>
    </row>
    <row r="25" spans="1:12" s="126" customFormat="1" ht="12.75" x14ac:dyDescent="0.2">
      <c r="A25" s="32" t="s">
        <v>24</v>
      </c>
    </row>
    <row r="26" spans="1:12" s="31" customFormat="1" x14ac:dyDescent="0.2">
      <c r="A26" s="280" t="s">
        <v>253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</row>
    <row r="27" spans="1:12" s="126" customFormat="1" x14ac:dyDescent="0.2">
      <c r="A27" s="281" t="s">
        <v>144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</row>
    <row r="28" spans="1:12" s="126" customFormat="1" x14ac:dyDescent="0.2">
      <c r="A28" s="280" t="s">
        <v>214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</row>
    <row r="29" spans="1:12" s="126" customFormat="1" x14ac:dyDescent="0.2">
      <c r="A29" s="280" t="s">
        <v>215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</row>
    <row r="30" spans="1:12" s="126" customFormat="1" x14ac:dyDescent="0.2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</row>
    <row r="31" spans="1:12" s="132" customFormat="1" ht="12.75" x14ac:dyDescent="0.2">
      <c r="A31" s="64"/>
      <c r="L31" s="252" t="s">
        <v>147</v>
      </c>
    </row>
    <row r="32" spans="1:12" x14ac:dyDescent="0.25">
      <c r="A32" s="133"/>
    </row>
  </sheetData>
  <sheetProtection password="CB52" sheet="1" objects="1" scenarios="1"/>
  <mergeCells count="17">
    <mergeCell ref="F20:H20"/>
    <mergeCell ref="C2:D2"/>
    <mergeCell ref="E2:J2"/>
    <mergeCell ref="A1:F1"/>
    <mergeCell ref="G1:L1"/>
    <mergeCell ref="A29:L29"/>
    <mergeCell ref="A28:L28"/>
    <mergeCell ref="A27:L27"/>
    <mergeCell ref="A2:B2"/>
    <mergeCell ref="F19:H19"/>
    <mergeCell ref="F21:H21"/>
    <mergeCell ref="F22:H22"/>
    <mergeCell ref="F23:H23"/>
    <mergeCell ref="K2:L2"/>
    <mergeCell ref="A19:C19"/>
    <mergeCell ref="A26:L26"/>
    <mergeCell ref="F18:H18"/>
  </mergeCells>
  <dataValidations count="2">
    <dataValidation type="list" allowBlank="1" showInputMessage="1" showErrorMessage="1" sqref="D19:E20">
      <formula1>"Yes,No"</formula1>
    </dataValidation>
    <dataValidation type="list" allowBlank="1" showInputMessage="1" showErrorMessage="1" sqref="C21:C24 D21:E23">
      <formula1>$L$19:$L$24</formula1>
    </dataValidation>
  </dataValidations>
  <pageMargins left="0.41" right="0.17" top="0.44" bottom="1.18" header="0.21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1"/>
  <sheetViews>
    <sheetView showGridLines="0" zoomScaleNormal="100" workbookViewId="0">
      <selection activeCell="B4" sqref="B4"/>
    </sheetView>
  </sheetViews>
  <sheetFormatPr defaultColWidth="10.28515625" defaultRowHeight="15" x14ac:dyDescent="0.25"/>
  <cols>
    <col min="1" max="8" width="16.7109375" style="114" customWidth="1"/>
    <col min="9" max="16384" width="10.28515625" style="114"/>
  </cols>
  <sheetData>
    <row r="1" spans="1:8" s="2" customFormat="1" ht="18.75" x14ac:dyDescent="0.25">
      <c r="A1" s="287" t="s">
        <v>221</v>
      </c>
      <c r="B1" s="287"/>
      <c r="C1" s="287"/>
      <c r="D1" s="288">
        <f>Letter!E6</f>
        <v>0</v>
      </c>
      <c r="E1" s="288"/>
      <c r="F1" s="288"/>
      <c r="G1" s="288"/>
      <c r="H1" s="288"/>
    </row>
    <row r="2" spans="1:8" s="32" customFormat="1" ht="15" customHeight="1" x14ac:dyDescent="0.2">
      <c r="A2" s="293" t="s">
        <v>211</v>
      </c>
      <c r="B2" s="294"/>
      <c r="C2" s="140"/>
      <c r="D2" s="140"/>
      <c r="E2" s="140"/>
      <c r="F2" s="140"/>
      <c r="G2" s="289" t="s">
        <v>212</v>
      </c>
      <c r="H2" s="290"/>
    </row>
    <row r="3" spans="1:8" s="128" customFormat="1" ht="48" customHeight="1" x14ac:dyDescent="0.2">
      <c r="A3" s="187" t="s">
        <v>9</v>
      </c>
      <c r="B3" s="188" t="s">
        <v>222</v>
      </c>
      <c r="C3" s="189" t="s">
        <v>163</v>
      </c>
      <c r="D3" s="189" t="s">
        <v>12</v>
      </c>
      <c r="E3" s="188" t="s">
        <v>223</v>
      </c>
      <c r="F3" s="188" t="s">
        <v>224</v>
      </c>
      <c r="G3" s="188" t="s">
        <v>219</v>
      </c>
      <c r="H3" s="188" t="s">
        <v>225</v>
      </c>
    </row>
    <row r="4" spans="1:8" s="3" customFormat="1" x14ac:dyDescent="0.25">
      <c r="A4" s="182" t="s">
        <v>254</v>
      </c>
      <c r="B4" s="190"/>
      <c r="C4" s="190">
        <f>ROUND(3%*B4,0)</f>
        <v>0</v>
      </c>
      <c r="D4" s="190">
        <f>IF(B4&gt;0,500,0)</f>
        <v>0</v>
      </c>
      <c r="E4" s="190">
        <f>40%*B4</f>
        <v>0</v>
      </c>
      <c r="F4" s="193">
        <f>B4+C4+D4-E4</f>
        <v>0</v>
      </c>
      <c r="G4" s="190"/>
      <c r="H4" s="193">
        <f>F4-G4</f>
        <v>0</v>
      </c>
    </row>
    <row r="5" spans="1:8" s="3" customFormat="1" x14ac:dyDescent="0.25">
      <c r="A5" s="182" t="s">
        <v>255</v>
      </c>
      <c r="B5" s="190">
        <f>B4</f>
        <v>0</v>
      </c>
      <c r="C5" s="190">
        <f t="shared" ref="C5:C15" si="0">ROUND(3%*B5,0)</f>
        <v>0</v>
      </c>
      <c r="D5" s="190">
        <f t="shared" ref="D5:D15" si="1">IF(B5&gt;0,500,0)</f>
        <v>0</v>
      </c>
      <c r="E5" s="190">
        <f t="shared" ref="E5:E15" si="2">40%*B5</f>
        <v>0</v>
      </c>
      <c r="F5" s="193">
        <f t="shared" ref="F5:F15" si="3">B5+C5+D5-E5</f>
        <v>0</v>
      </c>
      <c r="G5" s="190">
        <f>G4</f>
        <v>0</v>
      </c>
      <c r="H5" s="193">
        <f t="shared" ref="H5:H15" si="4">F5-G5</f>
        <v>0</v>
      </c>
    </row>
    <row r="6" spans="1:8" s="3" customFormat="1" x14ac:dyDescent="0.25">
      <c r="A6" s="182" t="s">
        <v>256</v>
      </c>
      <c r="B6" s="190">
        <f>B5</f>
        <v>0</v>
      </c>
      <c r="C6" s="190">
        <f t="shared" si="0"/>
        <v>0</v>
      </c>
      <c r="D6" s="190">
        <f t="shared" si="1"/>
        <v>0</v>
      </c>
      <c r="E6" s="190">
        <f t="shared" si="2"/>
        <v>0</v>
      </c>
      <c r="F6" s="193">
        <f t="shared" si="3"/>
        <v>0</v>
      </c>
      <c r="G6" s="190">
        <f t="shared" ref="G6:G15" si="5">G5</f>
        <v>0</v>
      </c>
      <c r="H6" s="193">
        <f t="shared" si="4"/>
        <v>0</v>
      </c>
    </row>
    <row r="7" spans="1:8" s="3" customFormat="1" x14ac:dyDescent="0.25">
      <c r="A7" s="182" t="s">
        <v>257</v>
      </c>
      <c r="B7" s="190">
        <f>B6</f>
        <v>0</v>
      </c>
      <c r="C7" s="190">
        <f t="shared" si="0"/>
        <v>0</v>
      </c>
      <c r="D7" s="190">
        <f t="shared" si="1"/>
        <v>0</v>
      </c>
      <c r="E7" s="190">
        <f t="shared" si="2"/>
        <v>0</v>
      </c>
      <c r="F7" s="193">
        <f t="shared" si="3"/>
        <v>0</v>
      </c>
      <c r="G7" s="190">
        <f t="shared" si="5"/>
        <v>0</v>
      </c>
      <c r="H7" s="193">
        <f t="shared" si="4"/>
        <v>0</v>
      </c>
    </row>
    <row r="8" spans="1:8" s="3" customFormat="1" x14ac:dyDescent="0.25">
      <c r="A8" s="182" t="s">
        <v>258</v>
      </c>
      <c r="B8" s="191">
        <f>B7+ROUND(3%*B7,-2)</f>
        <v>0</v>
      </c>
      <c r="C8" s="190">
        <f t="shared" si="0"/>
        <v>0</v>
      </c>
      <c r="D8" s="190">
        <f t="shared" si="1"/>
        <v>0</v>
      </c>
      <c r="E8" s="190">
        <f t="shared" si="2"/>
        <v>0</v>
      </c>
      <c r="F8" s="193">
        <f t="shared" si="3"/>
        <v>0</v>
      </c>
      <c r="G8" s="190">
        <f t="shared" si="5"/>
        <v>0</v>
      </c>
      <c r="H8" s="193">
        <f t="shared" si="4"/>
        <v>0</v>
      </c>
    </row>
    <row r="9" spans="1:8" s="3" customFormat="1" x14ac:dyDescent="0.25">
      <c r="A9" s="182" t="s">
        <v>259</v>
      </c>
      <c r="B9" s="190">
        <f>B8</f>
        <v>0</v>
      </c>
      <c r="C9" s="190">
        <f t="shared" si="0"/>
        <v>0</v>
      </c>
      <c r="D9" s="190">
        <f t="shared" si="1"/>
        <v>0</v>
      </c>
      <c r="E9" s="190">
        <f t="shared" si="2"/>
        <v>0</v>
      </c>
      <c r="F9" s="193">
        <f t="shared" si="3"/>
        <v>0</v>
      </c>
      <c r="G9" s="190">
        <f t="shared" si="5"/>
        <v>0</v>
      </c>
      <c r="H9" s="193">
        <f t="shared" si="4"/>
        <v>0</v>
      </c>
    </row>
    <row r="10" spans="1:8" s="3" customFormat="1" x14ac:dyDescent="0.25">
      <c r="A10" s="182" t="s">
        <v>260</v>
      </c>
      <c r="B10" s="190">
        <f>B9</f>
        <v>0</v>
      </c>
      <c r="C10" s="190">
        <f t="shared" si="0"/>
        <v>0</v>
      </c>
      <c r="D10" s="190">
        <f t="shared" si="1"/>
        <v>0</v>
      </c>
      <c r="E10" s="190">
        <f t="shared" si="2"/>
        <v>0</v>
      </c>
      <c r="F10" s="193">
        <f t="shared" si="3"/>
        <v>0</v>
      </c>
      <c r="G10" s="190">
        <f t="shared" si="5"/>
        <v>0</v>
      </c>
      <c r="H10" s="193">
        <f t="shared" si="4"/>
        <v>0</v>
      </c>
    </row>
    <row r="11" spans="1:8" s="3" customFormat="1" x14ac:dyDescent="0.25">
      <c r="A11" s="182" t="s">
        <v>261</v>
      </c>
      <c r="B11" s="190">
        <f t="shared" ref="B11:B15" si="6">B10</f>
        <v>0</v>
      </c>
      <c r="C11" s="190">
        <f t="shared" si="0"/>
        <v>0</v>
      </c>
      <c r="D11" s="190">
        <f t="shared" si="1"/>
        <v>0</v>
      </c>
      <c r="E11" s="190">
        <f t="shared" si="2"/>
        <v>0</v>
      </c>
      <c r="F11" s="193">
        <f t="shared" si="3"/>
        <v>0</v>
      </c>
      <c r="G11" s="190">
        <f t="shared" si="5"/>
        <v>0</v>
      </c>
      <c r="H11" s="193">
        <f t="shared" si="4"/>
        <v>0</v>
      </c>
    </row>
    <row r="12" spans="1:8" s="3" customFormat="1" x14ac:dyDescent="0.25">
      <c r="A12" s="182" t="s">
        <v>262</v>
      </c>
      <c r="B12" s="190">
        <f t="shared" si="6"/>
        <v>0</v>
      </c>
      <c r="C12" s="190">
        <f t="shared" si="0"/>
        <v>0</v>
      </c>
      <c r="D12" s="190">
        <f t="shared" si="1"/>
        <v>0</v>
      </c>
      <c r="E12" s="190">
        <f t="shared" si="2"/>
        <v>0</v>
      </c>
      <c r="F12" s="193">
        <f t="shared" si="3"/>
        <v>0</v>
      </c>
      <c r="G12" s="190">
        <f t="shared" si="5"/>
        <v>0</v>
      </c>
      <c r="H12" s="193">
        <f t="shared" si="4"/>
        <v>0</v>
      </c>
    </row>
    <row r="13" spans="1:8" s="3" customFormat="1" x14ac:dyDescent="0.25">
      <c r="A13" s="182" t="s">
        <v>263</v>
      </c>
      <c r="B13" s="190">
        <f t="shared" si="6"/>
        <v>0</v>
      </c>
      <c r="C13" s="190">
        <f t="shared" si="0"/>
        <v>0</v>
      </c>
      <c r="D13" s="190">
        <f t="shared" si="1"/>
        <v>0</v>
      </c>
      <c r="E13" s="190">
        <f t="shared" si="2"/>
        <v>0</v>
      </c>
      <c r="F13" s="193">
        <f t="shared" si="3"/>
        <v>0</v>
      </c>
      <c r="G13" s="190">
        <f t="shared" si="5"/>
        <v>0</v>
      </c>
      <c r="H13" s="193">
        <f t="shared" si="4"/>
        <v>0</v>
      </c>
    </row>
    <row r="14" spans="1:8" s="3" customFormat="1" x14ac:dyDescent="0.25">
      <c r="A14" s="182" t="s">
        <v>264</v>
      </c>
      <c r="B14" s="190">
        <f t="shared" si="6"/>
        <v>0</v>
      </c>
      <c r="C14" s="190">
        <f t="shared" si="0"/>
        <v>0</v>
      </c>
      <c r="D14" s="190">
        <f t="shared" si="1"/>
        <v>0</v>
      </c>
      <c r="E14" s="190">
        <f t="shared" si="2"/>
        <v>0</v>
      </c>
      <c r="F14" s="193">
        <f t="shared" si="3"/>
        <v>0</v>
      </c>
      <c r="G14" s="190">
        <f t="shared" si="5"/>
        <v>0</v>
      </c>
      <c r="H14" s="193">
        <f t="shared" si="4"/>
        <v>0</v>
      </c>
    </row>
    <row r="15" spans="1:8" s="3" customFormat="1" x14ac:dyDescent="0.25">
      <c r="A15" s="182" t="s">
        <v>265</v>
      </c>
      <c r="B15" s="190">
        <f t="shared" si="6"/>
        <v>0</v>
      </c>
      <c r="C15" s="190">
        <f t="shared" si="0"/>
        <v>0</v>
      </c>
      <c r="D15" s="190">
        <f t="shared" si="1"/>
        <v>0</v>
      </c>
      <c r="E15" s="190">
        <f t="shared" si="2"/>
        <v>0</v>
      </c>
      <c r="F15" s="193">
        <f t="shared" si="3"/>
        <v>0</v>
      </c>
      <c r="G15" s="190">
        <f t="shared" si="5"/>
        <v>0</v>
      </c>
      <c r="H15" s="193">
        <f t="shared" si="4"/>
        <v>0</v>
      </c>
    </row>
    <row r="16" spans="1:8" s="3" customFormat="1" x14ac:dyDescent="0.25">
      <c r="A16" s="184" t="s">
        <v>18</v>
      </c>
      <c r="B16" s="185">
        <f>SUM(B4:B15)</f>
        <v>0</v>
      </c>
      <c r="C16" s="185">
        <f t="shared" ref="C16:H16" si="7">SUM(C4:C15)</f>
        <v>0</v>
      </c>
      <c r="D16" s="183">
        <f t="shared" si="7"/>
        <v>0</v>
      </c>
      <c r="E16" s="183">
        <f t="shared" si="7"/>
        <v>0</v>
      </c>
      <c r="F16" s="193">
        <f t="shared" si="7"/>
        <v>0</v>
      </c>
      <c r="G16" s="183">
        <f t="shared" si="7"/>
        <v>0</v>
      </c>
      <c r="H16" s="193">
        <f t="shared" si="7"/>
        <v>0</v>
      </c>
    </row>
    <row r="17" spans="1:8" s="3" customFormat="1" ht="8.25" customHeight="1" x14ac:dyDescent="0.25">
      <c r="A17" s="137"/>
      <c r="B17" s="46"/>
      <c r="C17" s="46"/>
      <c r="D17" s="47"/>
      <c r="E17" s="47"/>
      <c r="F17" s="47"/>
      <c r="G17" s="47"/>
      <c r="H17" s="47"/>
    </row>
    <row r="18" spans="1:8" s="3" customFormat="1" x14ac:dyDescent="0.25">
      <c r="A18" s="296" t="s">
        <v>27</v>
      </c>
      <c r="B18" s="296"/>
      <c r="C18" s="254" t="s">
        <v>228</v>
      </c>
      <c r="D18" s="47"/>
      <c r="E18" s="296" t="s">
        <v>27</v>
      </c>
      <c r="F18" s="296"/>
      <c r="G18" s="254" t="s">
        <v>228</v>
      </c>
      <c r="H18" s="47"/>
    </row>
    <row r="19" spans="1:8" s="130" customFormat="1" x14ac:dyDescent="0.25">
      <c r="A19" s="291" t="s">
        <v>227</v>
      </c>
      <c r="B19" s="291"/>
      <c r="C19" s="186"/>
      <c r="D19" s="45"/>
      <c r="E19" s="295" t="s">
        <v>226</v>
      </c>
      <c r="F19" s="295"/>
      <c r="G19" s="192"/>
    </row>
    <row r="20" spans="1:8" s="130" customFormat="1" x14ac:dyDescent="0.25">
      <c r="A20" s="292" t="s">
        <v>203</v>
      </c>
      <c r="B20" s="292"/>
      <c r="C20" s="186"/>
      <c r="D20" s="45"/>
      <c r="E20" s="71"/>
      <c r="F20" s="129"/>
    </row>
    <row r="21" spans="1:8" s="130" customFormat="1" x14ac:dyDescent="0.25">
      <c r="A21" s="291" t="s">
        <v>229</v>
      </c>
      <c r="B21" s="292"/>
      <c r="C21" s="194">
        <f>C19-C20</f>
        <v>0</v>
      </c>
      <c r="D21" s="45"/>
      <c r="E21" s="71"/>
      <c r="F21" s="129"/>
    </row>
    <row r="22" spans="1:8" s="130" customFormat="1" x14ac:dyDescent="0.2">
      <c r="A22" s="67"/>
      <c r="B22" s="67"/>
      <c r="C22" s="68"/>
      <c r="D22" s="45"/>
      <c r="E22" s="71"/>
      <c r="F22" s="71"/>
      <c r="G22" s="71"/>
      <c r="H22" s="71"/>
    </row>
    <row r="23" spans="1:8" s="126" customFormat="1" ht="12.75" x14ac:dyDescent="0.2">
      <c r="A23" s="32" t="s">
        <v>24</v>
      </c>
    </row>
    <row r="24" spans="1:8" s="31" customFormat="1" x14ac:dyDescent="0.2">
      <c r="A24" s="280" t="s">
        <v>213</v>
      </c>
      <c r="B24" s="280"/>
      <c r="C24" s="280"/>
      <c r="D24" s="280"/>
      <c r="E24" s="280"/>
      <c r="F24" s="280"/>
      <c r="G24" s="280"/>
      <c r="H24" s="280"/>
    </row>
    <row r="25" spans="1:8" s="126" customFormat="1" x14ac:dyDescent="0.2">
      <c r="A25" s="166"/>
      <c r="B25" s="167"/>
      <c r="C25" s="167"/>
      <c r="D25" s="167"/>
      <c r="E25" s="167"/>
      <c r="F25" s="167"/>
      <c r="G25" s="167"/>
      <c r="H25" s="167"/>
    </row>
    <row r="26" spans="1:8" s="132" customFormat="1" ht="12" x14ac:dyDescent="0.2">
      <c r="A26" s="64"/>
    </row>
    <row r="27" spans="1:8" x14ac:dyDescent="0.25">
      <c r="A27" s="133"/>
    </row>
    <row r="31" spans="1:8" x14ac:dyDescent="0.25">
      <c r="H31" s="252" t="s">
        <v>279</v>
      </c>
    </row>
  </sheetData>
  <sheetProtection password="CB52" sheet="1" objects="1" scenarios="1"/>
  <mergeCells count="11">
    <mergeCell ref="A1:C1"/>
    <mergeCell ref="D1:H1"/>
    <mergeCell ref="G2:H2"/>
    <mergeCell ref="A19:B19"/>
    <mergeCell ref="A24:H24"/>
    <mergeCell ref="A21:B21"/>
    <mergeCell ref="A20:B20"/>
    <mergeCell ref="A2:B2"/>
    <mergeCell ref="E19:F19"/>
    <mergeCell ref="E18:F18"/>
    <mergeCell ref="A18:B18"/>
  </mergeCells>
  <pageMargins left="0.41" right="0.17" top="0.44" bottom="1.18" header="0.21" footer="0.17"/>
  <pageSetup paperSize="9" orientation="landscape" r:id="rId1"/>
  <headerFooter>
    <oddFooter>&amp;C&amp;9Developed by Mr. Shaikh Rizwan, Office Assistant, A. Torab &amp; Co. (Chartered Accountants) 
https://www.aliah.ac.in/finance-offices           tax.rizz@gmail.com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zoomScaleNormal="100" zoomScaleSheetLayoutView="120" workbookViewId="0">
      <selection activeCell="P7" sqref="P7:S7"/>
    </sheetView>
  </sheetViews>
  <sheetFormatPr defaultColWidth="4.5703125" defaultRowHeight="15" x14ac:dyDescent="0.25"/>
  <cols>
    <col min="1" max="1" width="1.28515625" style="37" customWidth="1"/>
    <col min="2" max="2" width="9.7109375" style="37" customWidth="1"/>
    <col min="3" max="9" width="4.5703125" style="37"/>
    <col min="10" max="10" width="5.140625" style="37" customWidth="1"/>
    <col min="11" max="13" width="6.140625" style="37" customWidth="1"/>
    <col min="14" max="14" width="10.28515625" style="37" customWidth="1"/>
    <col min="15" max="18" width="4.5703125" style="37"/>
    <col min="19" max="19" width="1" style="37" customWidth="1"/>
    <col min="20" max="20" width="8.42578125" style="37" hidden="1" customWidth="1"/>
    <col min="21" max="21" width="5.140625" style="37" hidden="1" customWidth="1"/>
    <col min="22" max="22" width="7.140625" style="37" hidden="1" customWidth="1"/>
    <col min="23" max="16384" width="4.5703125" style="37"/>
  </cols>
  <sheetData>
    <row r="1" spans="1:20" x14ac:dyDescent="0.2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>
        <f>Letter!E6</f>
        <v>0</v>
      </c>
      <c r="O1" s="322"/>
      <c r="P1" s="322"/>
      <c r="Q1" s="322"/>
      <c r="R1" s="322"/>
      <c r="S1" s="322"/>
      <c r="T1" s="111"/>
    </row>
    <row r="2" spans="1:20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8.75" x14ac:dyDescent="0.25">
      <c r="B3" s="323" t="s">
        <v>289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</row>
    <row r="4" spans="1:20" ht="15.75" x14ac:dyDescent="0.25">
      <c r="B4" s="311" t="s">
        <v>287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0" ht="14.45" customHeight="1" x14ac:dyDescent="0.25">
      <c r="B5" s="331" t="s">
        <v>77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43"/>
      <c r="P5" s="301">
        <f>Salary!I16+Salary!I21</f>
        <v>0</v>
      </c>
      <c r="Q5" s="301"/>
      <c r="R5" s="301"/>
      <c r="S5" s="301"/>
    </row>
    <row r="6" spans="1:20" x14ac:dyDescent="0.25">
      <c r="B6" s="331" t="s">
        <v>98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  <c r="O6" s="334"/>
      <c r="P6" s="301">
        <f>'Form 12B'!J22</f>
        <v>0</v>
      </c>
      <c r="Q6" s="300"/>
      <c r="R6" s="300"/>
      <c r="S6" s="300"/>
    </row>
    <row r="7" spans="1:20" x14ac:dyDescent="0.25">
      <c r="B7" s="331" t="s">
        <v>165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  <c r="O7" s="334"/>
      <c r="P7" s="297"/>
      <c r="Q7" s="298"/>
      <c r="R7" s="298"/>
      <c r="S7" s="298"/>
    </row>
    <row r="8" spans="1:20" x14ac:dyDescent="0.25">
      <c r="B8" s="331" t="s">
        <v>15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3"/>
      <c r="O8" s="334"/>
      <c r="P8" s="301">
        <f>Salary!J16+'Form 12B'!K22</f>
        <v>0</v>
      </c>
      <c r="Q8" s="300"/>
      <c r="R8" s="300"/>
      <c r="S8" s="300"/>
    </row>
    <row r="9" spans="1:20" x14ac:dyDescent="0.25">
      <c r="B9" s="331" t="s">
        <v>167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3"/>
      <c r="O9" s="334"/>
      <c r="P9" s="297"/>
      <c r="Q9" s="298"/>
      <c r="R9" s="298"/>
      <c r="S9" s="298"/>
    </row>
    <row r="10" spans="1:20" x14ac:dyDescent="0.25">
      <c r="B10" s="331" t="s">
        <v>166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3"/>
      <c r="O10" s="334"/>
      <c r="P10" s="297"/>
      <c r="Q10" s="298"/>
      <c r="R10" s="298"/>
      <c r="S10" s="298"/>
    </row>
    <row r="11" spans="1:20" x14ac:dyDescent="0.25">
      <c r="B11" s="331" t="s">
        <v>168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3"/>
      <c r="O11" s="334"/>
      <c r="P11" s="297"/>
      <c r="Q11" s="298"/>
      <c r="R11" s="298"/>
      <c r="S11" s="298"/>
    </row>
    <row r="12" spans="1:20" ht="14.45" customHeight="1" x14ac:dyDescent="0.25">
      <c r="B12" s="331" t="s">
        <v>3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3"/>
      <c r="O12" s="334"/>
      <c r="P12" s="297"/>
      <c r="Q12" s="298"/>
      <c r="R12" s="298"/>
      <c r="S12" s="298"/>
    </row>
    <row r="13" spans="1:20" ht="15" customHeight="1" x14ac:dyDescent="0.25">
      <c r="B13" s="335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7"/>
      <c r="P13" s="297"/>
      <c r="Q13" s="298"/>
      <c r="R13" s="298"/>
      <c r="S13" s="298"/>
    </row>
    <row r="14" spans="1:20" x14ac:dyDescent="0.25">
      <c r="B14" s="335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8"/>
      <c r="O14" s="339"/>
      <c r="P14" s="297"/>
      <c r="Q14" s="298"/>
      <c r="R14" s="298"/>
      <c r="S14" s="298"/>
    </row>
    <row r="15" spans="1:20" x14ac:dyDescent="0.25">
      <c r="B15" s="340" t="s">
        <v>169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2"/>
      <c r="P15" s="299">
        <f>IF(SUM(P5:S14)&gt;150000,150000,SUM(P5:S14))</f>
        <v>0</v>
      </c>
      <c r="Q15" s="300"/>
      <c r="R15" s="300"/>
      <c r="S15" s="300"/>
    </row>
    <row r="16" spans="1:20" ht="15.75" x14ac:dyDescent="0.25">
      <c r="B16" s="311" t="s">
        <v>288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</row>
    <row r="17" spans="2:22" ht="42" customHeight="1" x14ac:dyDescent="0.25">
      <c r="B17" s="311" t="s">
        <v>27</v>
      </c>
      <c r="C17" s="311"/>
      <c r="D17" s="311"/>
      <c r="E17" s="311"/>
      <c r="F17" s="311"/>
      <c r="G17" s="311"/>
      <c r="H17" s="311"/>
      <c r="I17" s="311"/>
      <c r="J17" s="311"/>
      <c r="K17" s="302" t="s">
        <v>25</v>
      </c>
      <c r="L17" s="302"/>
      <c r="M17" s="302"/>
      <c r="N17" s="302" t="s">
        <v>28</v>
      </c>
      <c r="O17" s="302"/>
      <c r="P17" s="302"/>
      <c r="Q17" s="324"/>
      <c r="R17" s="324"/>
      <c r="S17" s="324"/>
    </row>
    <row r="18" spans="2:22" ht="45" customHeight="1" x14ac:dyDescent="0.25">
      <c r="B18" s="302" t="s">
        <v>191</v>
      </c>
      <c r="C18" s="302"/>
      <c r="D18" s="302"/>
      <c r="E18" s="302"/>
      <c r="F18" s="302"/>
      <c r="G18" s="302"/>
      <c r="H18" s="302"/>
      <c r="I18" s="302"/>
      <c r="J18" s="302"/>
      <c r="K18" s="297"/>
      <c r="L18" s="297"/>
      <c r="M18" s="297"/>
      <c r="N18" s="297"/>
      <c r="O18" s="297"/>
      <c r="P18" s="297"/>
      <c r="Q18" s="319">
        <f>IF(SUM(K19:P19)&gt;50000,50000,SUM(K19:P19))</f>
        <v>0</v>
      </c>
      <c r="R18" s="319"/>
      <c r="S18" s="319"/>
    </row>
    <row r="19" spans="2:22" ht="15" hidden="1" customHeight="1" x14ac:dyDescent="0.25">
      <c r="B19" s="170"/>
      <c r="C19" s="171"/>
      <c r="D19" s="171"/>
      <c r="E19" s="171"/>
      <c r="F19" s="171"/>
      <c r="G19" s="171"/>
      <c r="H19" s="171"/>
      <c r="I19" s="171"/>
      <c r="J19" s="171"/>
      <c r="K19" s="297">
        <f>IF(K18&gt;25000,25000,K18)</f>
        <v>0</v>
      </c>
      <c r="L19" s="297"/>
      <c r="M19" s="297"/>
      <c r="N19" s="297">
        <f>IF(N18&gt;25000,25000,N18)</f>
        <v>0</v>
      </c>
      <c r="O19" s="297"/>
      <c r="P19" s="297"/>
      <c r="Q19" s="178"/>
      <c r="R19" s="178"/>
      <c r="S19" s="178"/>
    </row>
    <row r="20" spans="2:22" ht="41.25" customHeight="1" x14ac:dyDescent="0.25">
      <c r="B20" s="302" t="s">
        <v>26</v>
      </c>
      <c r="C20" s="302"/>
      <c r="D20" s="302"/>
      <c r="E20" s="302"/>
      <c r="F20" s="302"/>
      <c r="G20" s="302"/>
      <c r="H20" s="302"/>
      <c r="I20" s="302"/>
      <c r="J20" s="302"/>
      <c r="K20" s="297"/>
      <c r="L20" s="297"/>
      <c r="M20" s="297"/>
      <c r="N20" s="297"/>
      <c r="O20" s="297"/>
      <c r="P20" s="297"/>
      <c r="Q20" s="319">
        <f>IF(SUM(K21:N21)&gt;100000,100000,SUM(K21:N21))</f>
        <v>0</v>
      </c>
      <c r="R20" s="319"/>
      <c r="S20" s="319"/>
    </row>
    <row r="21" spans="2:22" ht="15" hidden="1" customHeight="1" x14ac:dyDescent="0.25">
      <c r="B21" s="172"/>
      <c r="C21" s="173"/>
      <c r="D21" s="173"/>
      <c r="E21" s="173"/>
      <c r="F21" s="173"/>
      <c r="G21" s="173"/>
      <c r="H21" s="173"/>
      <c r="I21" s="173"/>
      <c r="J21" s="174"/>
      <c r="K21" s="297">
        <f>IF(K20&gt;50000,50000,K20)</f>
        <v>0</v>
      </c>
      <c r="L21" s="297"/>
      <c r="M21" s="297"/>
      <c r="N21" s="297">
        <f>IF(N20&gt;50000,50000,N20)</f>
        <v>0</v>
      </c>
      <c r="O21" s="297"/>
      <c r="P21" s="297"/>
      <c r="Q21" s="175"/>
      <c r="R21" s="175"/>
      <c r="S21" s="175"/>
    </row>
    <row r="22" spans="2:22" x14ac:dyDescent="0.25">
      <c r="B22" s="313" t="s">
        <v>169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01">
        <f>IF(SUM(Q18:Q20)&gt;100000,100000,SUM(Q18:Q20))</f>
        <v>0</v>
      </c>
      <c r="R22" s="301"/>
      <c r="S22" s="301"/>
    </row>
    <row r="23" spans="2:22" x14ac:dyDescent="0.25">
      <c r="B23" s="315" t="s">
        <v>306</v>
      </c>
      <c r="C23" s="317" t="s">
        <v>190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20" t="s">
        <v>292</v>
      </c>
      <c r="O23" s="320"/>
      <c r="P23" s="320"/>
      <c r="Q23" s="301">
        <f>IF(N23="Over 40%",75000,IF(N23="Over 80%",125000,0))</f>
        <v>0</v>
      </c>
      <c r="R23" s="301"/>
      <c r="S23" s="301"/>
    </row>
    <row r="24" spans="2:22" x14ac:dyDescent="0.25">
      <c r="B24" s="316"/>
      <c r="C24" s="318" t="s">
        <v>6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20"/>
      <c r="O24" s="320"/>
      <c r="P24" s="320"/>
      <c r="Q24" s="301"/>
      <c r="R24" s="301"/>
      <c r="S24" s="301"/>
    </row>
    <row r="25" spans="2:22" x14ac:dyDescent="0.25">
      <c r="B25" s="177" t="s">
        <v>172</v>
      </c>
      <c r="C25" s="307" t="s">
        <v>186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12"/>
      <c r="O25" s="312"/>
      <c r="P25" s="312"/>
      <c r="Q25" s="314">
        <f>IF(N25&gt;40000,40000,N25)</f>
        <v>0</v>
      </c>
      <c r="R25" s="314"/>
      <c r="S25" s="314"/>
    </row>
    <row r="26" spans="2:22" x14ac:dyDescent="0.25">
      <c r="B26" s="176" t="s">
        <v>174</v>
      </c>
      <c r="C26" s="303" t="s">
        <v>173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12"/>
      <c r="O26" s="312"/>
      <c r="P26" s="312"/>
      <c r="Q26" s="314">
        <f>IF(N26&gt;50000,50000,N26)</f>
        <v>0</v>
      </c>
      <c r="R26" s="314"/>
      <c r="S26" s="314"/>
    </row>
    <row r="27" spans="2:22" ht="15.75" x14ac:dyDescent="0.25">
      <c r="B27" s="176" t="s">
        <v>175</v>
      </c>
      <c r="C27" s="303" t="s">
        <v>291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30"/>
      <c r="O27" s="330"/>
      <c r="P27" s="330"/>
      <c r="Q27" s="327">
        <f>IF(T27&gt;50000,50000,T27)</f>
        <v>0</v>
      </c>
      <c r="R27" s="327"/>
      <c r="S27" s="327"/>
      <c r="T27" s="37">
        <f>IF('IT Computation Form'!I26=200000,N27,0)</f>
        <v>0</v>
      </c>
      <c r="V27" s="37" t="b">
        <f>IF('IT Computation Form'!E44="2016-17",'Chapter VI'!Q27,IF('IT Computation Form'!E44="2019-20",'Chapter VI'!Q28,IF('IT Computation Form'!E44="NA",0)))</f>
        <v>0</v>
      </c>
    </row>
    <row r="28" spans="2:22" x14ac:dyDescent="0.25">
      <c r="B28" s="176" t="s">
        <v>176</v>
      </c>
      <c r="C28" s="303" t="s">
        <v>290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30"/>
      <c r="O28" s="330"/>
      <c r="P28" s="330"/>
      <c r="Q28" s="327">
        <f>IF(T28&gt;150000,150000,T28)</f>
        <v>0</v>
      </c>
      <c r="R28" s="327"/>
      <c r="S28" s="327"/>
      <c r="T28" s="37">
        <f>IF('IT Computation Form'!I26=200000,N28,0)</f>
        <v>0</v>
      </c>
    </row>
    <row r="29" spans="2:22" x14ac:dyDescent="0.25">
      <c r="B29" s="177" t="s">
        <v>177</v>
      </c>
      <c r="C29" s="307" t="s">
        <v>187</v>
      </c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27">
        <f>IF('IT Computation Form'!H5="Individual",IF('IT Computation Form'!H27&gt;10000,10000,'IT Computation Form'!H27),0)</f>
        <v>0</v>
      </c>
      <c r="R29" s="327"/>
      <c r="S29" s="327"/>
    </row>
    <row r="30" spans="2:22" x14ac:dyDescent="0.25">
      <c r="B30" s="177" t="s">
        <v>178</v>
      </c>
      <c r="C30" s="307" t="s">
        <v>188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27">
        <f>IF('IT Computation Form'!H5="Sr. Citizen",IF('IT Computation Form'!H27&gt;50000,50000,'IT Computation Form'!H27),0)</f>
        <v>0</v>
      </c>
      <c r="R30" s="327"/>
      <c r="S30" s="327"/>
    </row>
    <row r="31" spans="2:22" x14ac:dyDescent="0.25">
      <c r="B31" s="177" t="s">
        <v>171</v>
      </c>
      <c r="C31" s="329" t="s">
        <v>189</v>
      </c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6"/>
      <c r="R31" s="326"/>
      <c r="S31" s="326"/>
    </row>
    <row r="32" spans="2:22" x14ac:dyDescent="0.25">
      <c r="B32" s="177" t="s">
        <v>243</v>
      </c>
      <c r="C32" s="305" t="s">
        <v>244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4"/>
      <c r="P32" s="304"/>
      <c r="Q32" s="327">
        <f>IF(O32&lt;=150000,O32,150000)</f>
        <v>0</v>
      </c>
      <c r="R32" s="327"/>
      <c r="S32" s="327"/>
    </row>
    <row r="33" spans="1:23" ht="21.75" customHeight="1" x14ac:dyDescent="0.25">
      <c r="B33" s="310" t="s">
        <v>179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08">
        <f>P15+Q22+SUM(Q23:S32)-Q27-Q28+V27</f>
        <v>0</v>
      </c>
      <c r="R33" s="309"/>
      <c r="S33" s="309"/>
    </row>
    <row r="34" spans="1:23" x14ac:dyDescent="0.25">
      <c r="A34" s="75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6"/>
      <c r="S34" s="136"/>
      <c r="T34" s="75"/>
      <c r="U34" s="75"/>
      <c r="V34" s="75"/>
      <c r="W34" s="75"/>
    </row>
    <row r="35" spans="1:23" x14ac:dyDescent="0.25">
      <c r="A35" s="75"/>
      <c r="B35" s="306" t="s">
        <v>281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136"/>
      <c r="T35" s="75"/>
      <c r="U35" s="75"/>
      <c r="V35" s="75"/>
      <c r="W35" s="75"/>
    </row>
    <row r="36" spans="1:23" x14ac:dyDescent="0.25">
      <c r="A36" s="75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5"/>
      <c r="R36" s="136"/>
      <c r="S36" s="136"/>
      <c r="T36" s="75"/>
      <c r="U36" s="75"/>
      <c r="V36" s="75"/>
      <c r="W36" s="75"/>
    </row>
    <row r="37" spans="1:23" x14ac:dyDescent="0.25">
      <c r="A37" s="75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5"/>
      <c r="R37" s="136"/>
      <c r="S37" s="136"/>
      <c r="T37" s="75"/>
      <c r="U37" s="75"/>
      <c r="V37" s="75"/>
      <c r="W37" s="75"/>
    </row>
    <row r="38" spans="1:23" x14ac:dyDescent="0.25">
      <c r="A38" s="7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35"/>
      <c r="R38" s="136"/>
      <c r="S38" s="136"/>
      <c r="T38" s="75"/>
      <c r="U38" s="75"/>
      <c r="V38" s="75"/>
      <c r="W38" s="75"/>
    </row>
    <row r="39" spans="1:23" x14ac:dyDescent="0.25">
      <c r="A39" s="65"/>
      <c r="B39" s="115"/>
      <c r="C39" s="115"/>
      <c r="D39" s="115"/>
      <c r="E39" s="115"/>
      <c r="F39" s="115"/>
      <c r="G39" s="115"/>
      <c r="H39" s="115"/>
      <c r="I39" s="115"/>
      <c r="J39" s="114"/>
      <c r="K39" s="114"/>
      <c r="L39" s="114"/>
      <c r="M39" s="114"/>
      <c r="N39" s="114"/>
      <c r="O39" s="114"/>
      <c r="P39" s="114"/>
      <c r="Q39" s="328"/>
      <c r="R39" s="328"/>
      <c r="S39" s="328"/>
      <c r="T39" s="75"/>
      <c r="U39" s="75"/>
      <c r="V39" s="75"/>
      <c r="W39" s="75"/>
    </row>
    <row r="40" spans="1:23" x14ac:dyDescent="0.25">
      <c r="A40" s="11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</row>
    <row r="44" spans="1:23" x14ac:dyDescent="0.25">
      <c r="Q44" s="325" t="s">
        <v>69</v>
      </c>
      <c r="R44" s="325"/>
      <c r="S44" s="325"/>
    </row>
  </sheetData>
  <sheetProtection password="CB52" sheet="1" objects="1" scenarios="1"/>
  <mergeCells count="77">
    <mergeCell ref="B12:O12"/>
    <mergeCell ref="B13:O13"/>
    <mergeCell ref="B14:O14"/>
    <mergeCell ref="B15:O15"/>
    <mergeCell ref="B5:O5"/>
    <mergeCell ref="B6:O6"/>
    <mergeCell ref="B7:O7"/>
    <mergeCell ref="B8:O8"/>
    <mergeCell ref="B9:O9"/>
    <mergeCell ref="B10:O10"/>
    <mergeCell ref="B11:O11"/>
    <mergeCell ref="Q17:S17"/>
    <mergeCell ref="Q18:S18"/>
    <mergeCell ref="B16:S16"/>
    <mergeCell ref="Q44:S44"/>
    <mergeCell ref="Q31:S31"/>
    <mergeCell ref="Q32:S32"/>
    <mergeCell ref="Q39:S39"/>
    <mergeCell ref="C31:P31"/>
    <mergeCell ref="N27:P27"/>
    <mergeCell ref="Q27:S27"/>
    <mergeCell ref="N28:P28"/>
    <mergeCell ref="Q28:S28"/>
    <mergeCell ref="Q29:S29"/>
    <mergeCell ref="Q30:S30"/>
    <mergeCell ref="N20:P20"/>
    <mergeCell ref="K20:M20"/>
    <mergeCell ref="A1:H1"/>
    <mergeCell ref="I1:M1"/>
    <mergeCell ref="N1:S1"/>
    <mergeCell ref="B4:S4"/>
    <mergeCell ref="P5:S5"/>
    <mergeCell ref="B3:S3"/>
    <mergeCell ref="K19:M19"/>
    <mergeCell ref="N19:P19"/>
    <mergeCell ref="K17:M17"/>
    <mergeCell ref="N17:P17"/>
    <mergeCell ref="K18:M18"/>
    <mergeCell ref="B17:J17"/>
    <mergeCell ref="B18:J18"/>
    <mergeCell ref="N18:P18"/>
    <mergeCell ref="Q23:S24"/>
    <mergeCell ref="N26:P26"/>
    <mergeCell ref="B22:P22"/>
    <mergeCell ref="N25:P25"/>
    <mergeCell ref="Q25:S25"/>
    <mergeCell ref="Q22:S22"/>
    <mergeCell ref="B23:B24"/>
    <mergeCell ref="C25:M25"/>
    <mergeCell ref="C23:M23"/>
    <mergeCell ref="C24:M24"/>
    <mergeCell ref="Q20:S20"/>
    <mergeCell ref="Q26:S26"/>
    <mergeCell ref="N23:P24"/>
    <mergeCell ref="B35:R35"/>
    <mergeCell ref="C29:P29"/>
    <mergeCell ref="C30:P30"/>
    <mergeCell ref="K21:M21"/>
    <mergeCell ref="N21:P21"/>
    <mergeCell ref="Q33:S33"/>
    <mergeCell ref="B33:P33"/>
    <mergeCell ref="B20:J20"/>
    <mergeCell ref="C28:M28"/>
    <mergeCell ref="C27:M27"/>
    <mergeCell ref="O32:P32"/>
    <mergeCell ref="C32:N32"/>
    <mergeCell ref="C26:M26"/>
    <mergeCell ref="P6:S6"/>
    <mergeCell ref="P7:S7"/>
    <mergeCell ref="P8:S8"/>
    <mergeCell ref="P9:S9"/>
    <mergeCell ref="P10:S10"/>
    <mergeCell ref="P11:S11"/>
    <mergeCell ref="P12:S12"/>
    <mergeCell ref="P13:S13"/>
    <mergeCell ref="P14:S14"/>
    <mergeCell ref="P15:S15"/>
  </mergeCells>
  <dataValidations count="1">
    <dataValidation type="list" allowBlank="1" showInputMessage="1" showErrorMessage="1" sqref="N23:P24">
      <formula1>"Select option,Over 40%,Over 80%"</formula1>
    </dataValidation>
  </dataValidations>
  <pageMargins left="0.45" right="0.4" top="0.43" bottom="0.84" header="0.3" footer="0.18"/>
  <pageSetup orientation="portrait" r:id="rId1"/>
  <headerFooter>
    <oddFooter>&amp;C&amp;8Developed by Mr. Shaikh Rizwan, Office Assistant, A. Torab &amp; Co. (Chartered Accountants) 
 https://www.aliah.ac.in/finance-offices           tax.rizz@gmail.com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showGridLines="0" zoomScaleNormal="100" workbookViewId="0">
      <selection activeCell="H4" sqref="H4:I4"/>
    </sheetView>
  </sheetViews>
  <sheetFormatPr defaultColWidth="9.140625" defaultRowHeight="15" x14ac:dyDescent="0.25"/>
  <cols>
    <col min="1" max="1" width="9.5703125" style="3" customWidth="1"/>
    <col min="2" max="2" width="9.140625" style="3"/>
    <col min="3" max="7" width="6.42578125" style="3" customWidth="1"/>
    <col min="8" max="8" width="6.140625" style="3" customWidth="1"/>
    <col min="9" max="9" width="8.140625" style="3" customWidth="1"/>
    <col min="10" max="10" width="3.85546875" style="3" customWidth="1"/>
    <col min="11" max="11" width="9.5703125" style="3" customWidth="1"/>
    <col min="12" max="12" width="9.140625" style="3"/>
    <col min="13" max="17" width="6.42578125" style="3" customWidth="1"/>
    <col min="18" max="18" width="6.140625" style="3" customWidth="1"/>
    <col min="19" max="19" width="7.42578125" style="3" customWidth="1"/>
    <col min="20" max="16384" width="9.140625" style="3"/>
  </cols>
  <sheetData>
    <row r="1" spans="1:19" ht="20.25" customHeight="1" x14ac:dyDescent="0.25">
      <c r="A1" s="359" t="s">
        <v>72</v>
      </c>
      <c r="B1" s="360"/>
      <c r="C1" s="360"/>
      <c r="D1" s="360"/>
      <c r="E1" s="360"/>
      <c r="F1" s="360"/>
      <c r="G1" s="360"/>
      <c r="H1" s="360"/>
      <c r="I1" s="360"/>
      <c r="J1" s="361"/>
      <c r="K1" s="360"/>
      <c r="L1" s="360"/>
      <c r="M1" s="360"/>
      <c r="N1" s="360"/>
      <c r="O1" s="360"/>
      <c r="P1" s="360"/>
      <c r="Q1" s="360"/>
      <c r="R1" s="360"/>
      <c r="S1" s="362"/>
    </row>
    <row r="2" spans="1:19" ht="15.75" x14ac:dyDescent="0.25">
      <c r="A2" s="363" t="s">
        <v>192</v>
      </c>
      <c r="B2" s="363"/>
      <c r="C2" s="363"/>
      <c r="D2" s="363"/>
      <c r="E2" s="363"/>
      <c r="F2" s="363"/>
      <c r="G2" s="363"/>
      <c r="H2" s="363"/>
      <c r="I2" s="363"/>
      <c r="J2" s="255"/>
      <c r="K2" s="363" t="s">
        <v>193</v>
      </c>
      <c r="L2" s="363"/>
      <c r="M2" s="363"/>
      <c r="N2" s="363"/>
      <c r="O2" s="363"/>
      <c r="P2" s="363"/>
      <c r="Q2" s="363"/>
      <c r="R2" s="363"/>
      <c r="S2" s="363"/>
    </row>
    <row r="3" spans="1:19" x14ac:dyDescent="0.25">
      <c r="A3" s="282" t="s">
        <v>55</v>
      </c>
      <c r="B3" s="282"/>
      <c r="C3" s="282"/>
      <c r="D3" s="282"/>
      <c r="E3" s="282"/>
      <c r="F3" s="282"/>
      <c r="G3" s="282"/>
      <c r="H3" s="282" t="s">
        <v>1</v>
      </c>
      <c r="I3" s="282"/>
      <c r="K3" s="365" t="s">
        <v>55</v>
      </c>
      <c r="L3" s="365"/>
      <c r="M3" s="365"/>
      <c r="N3" s="365"/>
      <c r="O3" s="365"/>
      <c r="P3" s="365"/>
      <c r="Q3" s="365"/>
      <c r="R3" s="282" t="s">
        <v>1</v>
      </c>
      <c r="S3" s="282"/>
    </row>
    <row r="4" spans="1:19" x14ac:dyDescent="0.25">
      <c r="A4" s="354" t="s">
        <v>240</v>
      </c>
      <c r="B4" s="354"/>
      <c r="C4" s="354"/>
      <c r="D4" s="354"/>
      <c r="E4" s="354"/>
      <c r="F4" s="354"/>
      <c r="G4" s="354"/>
      <c r="H4" s="364"/>
      <c r="I4" s="364"/>
      <c r="K4" s="354" t="s">
        <v>29</v>
      </c>
      <c r="L4" s="354"/>
      <c r="M4" s="354"/>
      <c r="N4" s="354"/>
      <c r="O4" s="354"/>
      <c r="P4" s="354"/>
      <c r="Q4" s="354"/>
      <c r="R4" s="364"/>
      <c r="S4" s="364"/>
    </row>
    <row r="5" spans="1:19" x14ac:dyDescent="0.25">
      <c r="A5" s="354" t="s">
        <v>2</v>
      </c>
      <c r="B5" s="354"/>
      <c r="C5" s="354"/>
      <c r="D5" s="354"/>
      <c r="E5" s="354"/>
      <c r="F5" s="354"/>
      <c r="G5" s="354"/>
      <c r="H5" s="353">
        <f>ROUND(IF(H4&gt;0,(H4-(10%*(Salary!B16+Salary!C16)))),0)</f>
        <v>0</v>
      </c>
      <c r="I5" s="353"/>
      <c r="K5" s="354" t="s">
        <v>2</v>
      </c>
      <c r="L5" s="354"/>
      <c r="M5" s="354"/>
      <c r="N5" s="354"/>
      <c r="O5" s="354"/>
      <c r="P5" s="354"/>
      <c r="Q5" s="354"/>
      <c r="R5" s="353">
        <f>ROUND(IF(R4&gt;0,(R4-(10%*('Form 12B'!B22+'Form 12B'!C22)))),0)</f>
        <v>0</v>
      </c>
      <c r="S5" s="353"/>
    </row>
    <row r="6" spans="1:19" ht="15" hidden="1" customHeight="1" x14ac:dyDescent="0.25">
      <c r="A6" s="355" t="s">
        <v>5</v>
      </c>
      <c r="B6" s="355"/>
      <c r="C6" s="355"/>
      <c r="D6" s="220"/>
      <c r="E6" s="220"/>
      <c r="F6" s="220"/>
      <c r="G6" s="220"/>
      <c r="H6" s="353">
        <f>IF(H5&lt;0,0,H5)</f>
        <v>0</v>
      </c>
      <c r="I6" s="353"/>
      <c r="K6" s="355" t="s">
        <v>5</v>
      </c>
      <c r="L6" s="355"/>
      <c r="M6" s="355"/>
      <c r="N6" s="220"/>
      <c r="O6" s="220"/>
      <c r="P6" s="220"/>
      <c r="Q6" s="220"/>
      <c r="R6" s="353">
        <f>IF(R5&lt;0,0,R5)</f>
        <v>0</v>
      </c>
      <c r="S6" s="353"/>
    </row>
    <row r="7" spans="1:19" x14ac:dyDescent="0.25">
      <c r="A7" s="354" t="s">
        <v>304</v>
      </c>
      <c r="B7" s="354"/>
      <c r="C7" s="354"/>
      <c r="D7" s="354"/>
      <c r="E7" s="354"/>
      <c r="F7" s="354"/>
      <c r="G7" s="354"/>
      <c r="H7" s="353">
        <f>IF(H11="Yes",50%*(Salary!B16+Salary!C16),0)</f>
        <v>0</v>
      </c>
      <c r="I7" s="353"/>
      <c r="K7" s="354" t="s">
        <v>304</v>
      </c>
      <c r="L7" s="354"/>
      <c r="M7" s="354"/>
      <c r="N7" s="354"/>
      <c r="O7" s="354"/>
      <c r="P7" s="354"/>
      <c r="Q7" s="354"/>
      <c r="R7" s="353">
        <f>IF(R11="Yes",50%*('Form 12B'!B22+'Form 12B'!C22),0)</f>
        <v>0</v>
      </c>
      <c r="S7" s="353"/>
    </row>
    <row r="8" spans="1:19" x14ac:dyDescent="0.25">
      <c r="A8" s="355" t="s">
        <v>305</v>
      </c>
      <c r="B8" s="355"/>
      <c r="C8" s="355"/>
      <c r="D8" s="355"/>
      <c r="E8" s="355"/>
      <c r="F8" s="355"/>
      <c r="G8" s="355"/>
      <c r="H8" s="353">
        <f>IF(H11="No",40%*(Salary!B16+Salary!C16),0)</f>
        <v>0</v>
      </c>
      <c r="I8" s="353"/>
      <c r="K8" s="355" t="s">
        <v>305</v>
      </c>
      <c r="L8" s="355"/>
      <c r="M8" s="355"/>
      <c r="N8" s="355"/>
      <c r="O8" s="355"/>
      <c r="P8" s="355"/>
      <c r="Q8" s="355"/>
      <c r="R8" s="353">
        <f>IF(R11="No",40%*('Form 12B'!B22+'Form 12B'!C22),0)</f>
        <v>0</v>
      </c>
      <c r="S8" s="353"/>
    </row>
    <row r="9" spans="1:19" x14ac:dyDescent="0.25">
      <c r="A9" s="354" t="s">
        <v>30</v>
      </c>
      <c r="B9" s="354"/>
      <c r="C9" s="354"/>
      <c r="D9" s="354"/>
      <c r="E9" s="354"/>
      <c r="F9" s="354"/>
      <c r="G9" s="354"/>
      <c r="H9" s="353">
        <f>IF(H4&gt;0,(Salary!D16),0)</f>
        <v>0</v>
      </c>
      <c r="I9" s="353"/>
      <c r="K9" s="354" t="s">
        <v>30</v>
      </c>
      <c r="L9" s="354"/>
      <c r="M9" s="354"/>
      <c r="N9" s="354"/>
      <c r="O9" s="354"/>
      <c r="P9" s="354"/>
      <c r="Q9" s="354"/>
      <c r="R9" s="353">
        <f>IF(R4&gt;0,('Form 12B'!D22),0)</f>
        <v>0</v>
      </c>
      <c r="S9" s="353"/>
    </row>
    <row r="10" spans="1:19" x14ac:dyDescent="0.25">
      <c r="A10" s="356" t="s">
        <v>73</v>
      </c>
      <c r="B10" s="356"/>
      <c r="C10" s="356"/>
      <c r="D10" s="356"/>
      <c r="E10" s="356"/>
      <c r="F10" s="356"/>
      <c r="G10" s="356"/>
      <c r="H10" s="357">
        <f>IF(H11="Yes",MIN(H6,H7,H9),IF(H11="No",MIN(H6,H8,H9),0))</f>
        <v>0</v>
      </c>
      <c r="I10" s="357"/>
      <c r="K10" s="356" t="s">
        <v>73</v>
      </c>
      <c r="L10" s="356"/>
      <c r="M10" s="356"/>
      <c r="N10" s="356"/>
      <c r="O10" s="356"/>
      <c r="P10" s="356"/>
      <c r="Q10" s="356"/>
      <c r="R10" s="353">
        <f>IF(R11="Yes",MIN(R6,R7,R9),IF(R11="No",MIN(R6,R8,R9),0))</f>
        <v>0</v>
      </c>
      <c r="S10" s="353"/>
    </row>
    <row r="11" spans="1:19" ht="18.75" customHeight="1" x14ac:dyDescent="0.25">
      <c r="A11" s="354" t="s">
        <v>37</v>
      </c>
      <c r="B11" s="354"/>
      <c r="C11" s="354"/>
      <c r="D11" s="354"/>
      <c r="E11" s="354"/>
      <c r="F11" s="354"/>
      <c r="G11" s="354"/>
      <c r="H11" s="351" t="s">
        <v>196</v>
      </c>
      <c r="I11" s="351"/>
      <c r="K11" s="354" t="s">
        <v>37</v>
      </c>
      <c r="L11" s="354"/>
      <c r="M11" s="354"/>
      <c r="N11" s="354"/>
      <c r="O11" s="354"/>
      <c r="P11" s="354"/>
      <c r="Q11" s="354"/>
      <c r="R11" s="351" t="s">
        <v>196</v>
      </c>
      <c r="S11" s="351"/>
    </row>
    <row r="12" spans="1:19" ht="18.75" customHeight="1" x14ac:dyDescent="0.25">
      <c r="A12" s="142"/>
      <c r="B12" s="142"/>
      <c r="C12" s="142"/>
      <c r="D12" s="142"/>
      <c r="E12" s="142"/>
      <c r="F12" s="142"/>
      <c r="G12" s="142"/>
      <c r="H12" s="142"/>
      <c r="I12" s="142"/>
      <c r="K12" s="141"/>
      <c r="L12" s="142"/>
      <c r="M12" s="142"/>
      <c r="N12" s="142"/>
      <c r="O12" s="142"/>
      <c r="P12" s="142"/>
      <c r="Q12" s="142"/>
      <c r="R12" s="142"/>
      <c r="S12" s="142"/>
    </row>
    <row r="13" spans="1:19" ht="18.75" customHeight="1" x14ac:dyDescent="0.25">
      <c r="A13" s="345" t="s">
        <v>41</v>
      </c>
      <c r="B13" s="345"/>
      <c r="C13" s="345"/>
      <c r="D13" s="345"/>
      <c r="E13" s="345"/>
      <c r="F13" s="345"/>
      <c r="G13" s="345"/>
      <c r="H13" s="345"/>
      <c r="I13" s="221" t="s">
        <v>46</v>
      </c>
      <c r="K13" s="352"/>
      <c r="L13" s="352"/>
      <c r="M13" s="352"/>
      <c r="N13" s="352"/>
      <c r="O13" s="352"/>
      <c r="P13" s="143"/>
      <c r="Q13" s="143"/>
      <c r="R13" s="143"/>
      <c r="S13" s="144"/>
    </row>
    <row r="14" spans="1:19" ht="18.75" customHeight="1" x14ac:dyDescent="0.25">
      <c r="A14" s="345" t="s">
        <v>47</v>
      </c>
      <c r="B14" s="345"/>
      <c r="C14" s="345"/>
      <c r="D14" s="345"/>
      <c r="E14" s="345"/>
      <c r="F14" s="345"/>
      <c r="G14" s="345"/>
      <c r="H14" s="345"/>
      <c r="I14" s="345"/>
      <c r="K14" s="145"/>
      <c r="L14" s="143"/>
      <c r="M14" s="143"/>
      <c r="N14" s="143"/>
      <c r="O14" s="143"/>
      <c r="P14" s="143"/>
      <c r="Q14" s="143"/>
      <c r="R14" s="143"/>
      <c r="S14" s="143"/>
    </row>
    <row r="15" spans="1:19" ht="18.75" customHeight="1" x14ac:dyDescent="0.25">
      <c r="A15" s="345" t="s">
        <v>42</v>
      </c>
      <c r="B15" s="345"/>
      <c r="C15" s="344"/>
      <c r="D15" s="344"/>
      <c r="E15" s="344"/>
      <c r="F15" s="344"/>
      <c r="G15" s="344"/>
      <c r="H15" s="344"/>
      <c r="I15" s="344"/>
      <c r="K15" s="143"/>
      <c r="L15" s="143"/>
      <c r="M15" s="146"/>
      <c r="N15" s="146"/>
      <c r="O15" s="146"/>
      <c r="P15" s="146"/>
      <c r="Q15" s="146"/>
      <c r="R15" s="146"/>
      <c r="S15" s="146"/>
    </row>
    <row r="16" spans="1:19" ht="18.75" customHeight="1" x14ac:dyDescent="0.25">
      <c r="A16" s="345" t="s">
        <v>43</v>
      </c>
      <c r="B16" s="345"/>
      <c r="C16" s="344"/>
      <c r="D16" s="344"/>
      <c r="E16" s="344"/>
      <c r="F16" s="344"/>
      <c r="G16" s="344"/>
      <c r="H16" s="344"/>
      <c r="I16" s="344"/>
      <c r="K16" s="143"/>
      <c r="L16" s="143"/>
      <c r="M16" s="146"/>
      <c r="N16" s="146"/>
      <c r="O16" s="146"/>
      <c r="P16" s="146"/>
      <c r="Q16" s="146"/>
      <c r="R16" s="146"/>
      <c r="S16" s="146"/>
    </row>
    <row r="17" spans="1:19" ht="18.75" customHeight="1" x14ac:dyDescent="0.25">
      <c r="A17" s="345" t="s">
        <v>44</v>
      </c>
      <c r="B17" s="345"/>
      <c r="C17" s="344"/>
      <c r="D17" s="344"/>
      <c r="E17" s="344"/>
      <c r="F17" s="344"/>
      <c r="G17" s="344"/>
      <c r="H17" s="344"/>
      <c r="I17" s="344"/>
      <c r="K17" s="143"/>
      <c r="L17" s="143"/>
      <c r="M17" s="146"/>
      <c r="N17" s="146"/>
      <c r="O17" s="146"/>
      <c r="P17" s="146"/>
      <c r="Q17" s="146"/>
      <c r="R17" s="146"/>
      <c r="S17" s="146"/>
    </row>
    <row r="18" spans="1:19" ht="18.75" customHeight="1" x14ac:dyDescent="0.25">
      <c r="A18" s="345" t="s">
        <v>45</v>
      </c>
      <c r="B18" s="345"/>
      <c r="C18" s="344"/>
      <c r="D18" s="344"/>
      <c r="E18" s="344"/>
      <c r="F18" s="344"/>
      <c r="G18" s="344"/>
      <c r="H18" s="344"/>
      <c r="I18" s="344"/>
      <c r="K18" s="143"/>
      <c r="L18" s="143"/>
      <c r="M18" s="146"/>
      <c r="N18" s="146"/>
      <c r="O18" s="146"/>
      <c r="P18" s="146"/>
      <c r="Q18" s="146"/>
      <c r="R18" s="146"/>
      <c r="S18" s="146"/>
    </row>
    <row r="19" spans="1:19" ht="18.75" customHeight="1" x14ac:dyDescent="0.25">
      <c r="A19" s="345" t="s">
        <v>48</v>
      </c>
      <c r="B19" s="345"/>
      <c r="C19" s="344"/>
      <c r="D19" s="344"/>
      <c r="E19" s="344"/>
      <c r="F19" s="344"/>
      <c r="G19" s="344"/>
      <c r="H19" s="344"/>
      <c r="I19" s="344"/>
      <c r="K19" s="143"/>
      <c r="L19" s="143"/>
      <c r="M19" s="146"/>
      <c r="N19" s="146"/>
      <c r="O19" s="146"/>
      <c r="P19" s="146"/>
      <c r="Q19" s="146"/>
      <c r="R19" s="146"/>
      <c r="S19" s="146"/>
    </row>
    <row r="20" spans="1:19" ht="18.75" customHeight="1" x14ac:dyDescent="0.25">
      <c r="A20" s="345" t="s">
        <v>49</v>
      </c>
      <c r="B20" s="345"/>
      <c r="C20" s="344"/>
      <c r="D20" s="344"/>
      <c r="E20" s="344"/>
      <c r="F20" s="344"/>
      <c r="G20" s="344"/>
      <c r="H20" s="344"/>
      <c r="I20" s="344"/>
      <c r="K20" s="143"/>
      <c r="L20" s="143"/>
      <c r="M20" s="146"/>
      <c r="N20" s="146"/>
      <c r="O20" s="146"/>
      <c r="P20" s="146"/>
      <c r="Q20" s="146"/>
      <c r="R20" s="146"/>
      <c r="S20" s="146"/>
    </row>
    <row r="21" spans="1:19" ht="18.75" customHeight="1" x14ac:dyDescent="0.25">
      <c r="A21" s="345" t="s">
        <v>50</v>
      </c>
      <c r="B21" s="345"/>
      <c r="C21" s="344"/>
      <c r="D21" s="344"/>
      <c r="E21" s="344"/>
      <c r="F21" s="344"/>
      <c r="G21" s="344"/>
      <c r="H21" s="344"/>
      <c r="I21" s="344"/>
      <c r="K21" s="143"/>
      <c r="L21" s="143"/>
      <c r="M21" s="146"/>
      <c r="N21" s="146"/>
      <c r="O21" s="146"/>
      <c r="P21" s="146"/>
      <c r="Q21" s="146"/>
      <c r="R21" s="146"/>
      <c r="S21" s="146"/>
    </row>
    <row r="22" spans="1:19" ht="18.75" customHeight="1" x14ac:dyDescent="0.25">
      <c r="A22" s="345" t="s">
        <v>51</v>
      </c>
      <c r="B22" s="345"/>
      <c r="C22" s="344"/>
      <c r="D22" s="344"/>
      <c r="E22" s="344"/>
      <c r="F22" s="344"/>
      <c r="G22" s="344"/>
      <c r="H22" s="344"/>
      <c r="I22" s="344"/>
      <c r="K22" s="347"/>
      <c r="L22" s="347"/>
      <c r="M22" s="348"/>
      <c r="N22" s="348"/>
      <c r="O22" s="348"/>
      <c r="P22" s="348"/>
      <c r="Q22" s="348"/>
      <c r="R22" s="348"/>
      <c r="S22" s="348"/>
    </row>
    <row r="23" spans="1:19" x14ac:dyDescent="0.25">
      <c r="A23" s="147" t="s">
        <v>52</v>
      </c>
      <c r="B23" s="148"/>
      <c r="C23" s="148"/>
      <c r="D23" s="148"/>
      <c r="E23" s="148"/>
      <c r="F23" s="148"/>
      <c r="G23" s="148"/>
      <c r="H23" s="148"/>
      <c r="I23" s="148"/>
      <c r="K23" s="148"/>
      <c r="L23" s="148"/>
      <c r="M23" s="148"/>
      <c r="N23" s="148"/>
      <c r="O23" s="148"/>
      <c r="P23" s="148"/>
      <c r="Q23" s="148"/>
      <c r="R23" s="148"/>
      <c r="S23" s="148"/>
    </row>
    <row r="24" spans="1:19" s="32" customFormat="1" x14ac:dyDescent="0.25">
      <c r="A24" s="349" t="s">
        <v>100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149"/>
      <c r="M24" s="149"/>
      <c r="N24" s="149"/>
      <c r="O24" s="149"/>
      <c r="P24" s="149"/>
      <c r="Q24" s="149"/>
      <c r="R24" s="149"/>
      <c r="S24" s="149"/>
    </row>
    <row r="25" spans="1:19" s="32" customFormat="1" x14ac:dyDescent="0.25">
      <c r="A25" s="349" t="s">
        <v>53</v>
      </c>
      <c r="B25" s="349"/>
      <c r="C25" s="349"/>
      <c r="D25" s="349"/>
      <c r="E25" s="349"/>
      <c r="F25" s="349"/>
      <c r="G25" s="349"/>
      <c r="H25" s="349"/>
      <c r="I25" s="349"/>
      <c r="J25" s="150"/>
      <c r="K25" s="168"/>
      <c r="L25" s="149"/>
      <c r="M25" s="149"/>
      <c r="N25" s="149"/>
      <c r="O25" s="149"/>
      <c r="P25" s="149"/>
      <c r="Q25" s="149"/>
      <c r="R25" s="149"/>
      <c r="S25" s="149"/>
    </row>
    <row r="26" spans="1:19" s="32" customFormat="1" x14ac:dyDescent="0.2">
      <c r="A26" s="350" t="s">
        <v>295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151"/>
      <c r="N26" s="151"/>
      <c r="O26" s="151"/>
      <c r="P26" s="151"/>
      <c r="Q26" s="151"/>
      <c r="R26" s="151"/>
      <c r="S26" s="151"/>
    </row>
    <row r="27" spans="1:19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K27" s="152"/>
      <c r="L27" s="152"/>
      <c r="M27" s="152"/>
      <c r="N27" s="152"/>
      <c r="O27" s="152"/>
      <c r="P27" s="152"/>
      <c r="Q27" s="152"/>
      <c r="R27" s="152"/>
      <c r="S27" s="152"/>
    </row>
    <row r="28" spans="1:19" x14ac:dyDescent="0.25">
      <c r="A28" s="65"/>
      <c r="B28" s="153"/>
      <c r="C28" s="153"/>
      <c r="D28" s="153"/>
      <c r="E28" s="153"/>
      <c r="F28" s="153"/>
      <c r="G28" s="153"/>
      <c r="H28" s="153"/>
      <c r="I28" s="154"/>
      <c r="J28" s="153"/>
      <c r="K28" s="153"/>
      <c r="L28" s="153"/>
      <c r="M28" s="153"/>
      <c r="N28" s="153"/>
      <c r="O28" s="152"/>
      <c r="P28" s="152"/>
      <c r="Q28" s="152"/>
      <c r="R28" s="346"/>
      <c r="S28" s="346"/>
    </row>
    <row r="29" spans="1:19" x14ac:dyDescent="0.25">
      <c r="A29" s="112"/>
      <c r="B29" s="152"/>
      <c r="C29" s="152"/>
      <c r="D29" s="152"/>
      <c r="E29" s="152"/>
      <c r="F29" s="152"/>
      <c r="G29" s="152"/>
      <c r="H29" s="152"/>
      <c r="I29" s="152"/>
      <c r="K29" s="152"/>
      <c r="L29" s="152"/>
      <c r="M29" s="152"/>
      <c r="N29" s="152"/>
      <c r="O29" s="152"/>
      <c r="P29" s="152"/>
      <c r="Q29" s="152"/>
      <c r="R29" s="346"/>
      <c r="S29" s="346"/>
    </row>
    <row r="30" spans="1:19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K30" s="152"/>
      <c r="L30" s="152"/>
      <c r="M30" s="152"/>
      <c r="N30" s="152"/>
      <c r="O30" s="152"/>
      <c r="P30" s="152"/>
      <c r="Q30" s="152"/>
      <c r="R30" s="152"/>
      <c r="S30" s="152"/>
    </row>
    <row r="31" spans="1:19" x14ac:dyDescent="0.25">
      <c r="R31" s="358" t="s">
        <v>185</v>
      </c>
      <c r="S31" s="358"/>
    </row>
  </sheetData>
  <sheetProtection password="CB52" sheet="1" objects="1" scenarios="1"/>
  <mergeCells count="66">
    <mergeCell ref="R31:S31"/>
    <mergeCell ref="A1:S1"/>
    <mergeCell ref="A2:I2"/>
    <mergeCell ref="K2:S2"/>
    <mergeCell ref="H7:I7"/>
    <mergeCell ref="H4:I4"/>
    <mergeCell ref="A3:G3"/>
    <mergeCell ref="H3:I3"/>
    <mergeCell ref="K3:Q3"/>
    <mergeCell ref="R3:S3"/>
    <mergeCell ref="K4:Q4"/>
    <mergeCell ref="R4:S4"/>
    <mergeCell ref="K5:Q5"/>
    <mergeCell ref="R5:S5"/>
    <mergeCell ref="K6:M6"/>
    <mergeCell ref="R6:S6"/>
    <mergeCell ref="H5:I5"/>
    <mergeCell ref="A6:C6"/>
    <mergeCell ref="H6:I6"/>
    <mergeCell ref="H10:I10"/>
    <mergeCell ref="A10:G10"/>
    <mergeCell ref="H8:I8"/>
    <mergeCell ref="H9:I9"/>
    <mergeCell ref="A4:G4"/>
    <mergeCell ref="A5:G5"/>
    <mergeCell ref="A11:G11"/>
    <mergeCell ref="A8:G8"/>
    <mergeCell ref="A7:G7"/>
    <mergeCell ref="A9:G9"/>
    <mergeCell ref="H11:I11"/>
    <mergeCell ref="K13:O13"/>
    <mergeCell ref="R7:S7"/>
    <mergeCell ref="K11:Q11"/>
    <mergeCell ref="K8:Q8"/>
    <mergeCell ref="R8:S8"/>
    <mergeCell ref="K9:Q9"/>
    <mergeCell ref="R9:S9"/>
    <mergeCell ref="K10:Q10"/>
    <mergeCell ref="R10:S10"/>
    <mergeCell ref="R11:S11"/>
    <mergeCell ref="K7:Q7"/>
    <mergeCell ref="R29:S29"/>
    <mergeCell ref="R28:S28"/>
    <mergeCell ref="K22:L22"/>
    <mergeCell ref="M22:S22"/>
    <mergeCell ref="A24:K24"/>
    <mergeCell ref="A25:I25"/>
    <mergeCell ref="A22:B22"/>
    <mergeCell ref="C22:I22"/>
    <mergeCell ref="A26:L26"/>
    <mergeCell ref="C19:I19"/>
    <mergeCell ref="C21:I21"/>
    <mergeCell ref="A14:I14"/>
    <mergeCell ref="A13:H13"/>
    <mergeCell ref="C18:I18"/>
    <mergeCell ref="C20:I20"/>
    <mergeCell ref="A19:B19"/>
    <mergeCell ref="A20:B20"/>
    <mergeCell ref="A21:B21"/>
    <mergeCell ref="A18:B18"/>
    <mergeCell ref="A17:B17"/>
    <mergeCell ref="C17:I17"/>
    <mergeCell ref="C16:I16"/>
    <mergeCell ref="A15:B15"/>
    <mergeCell ref="A16:B16"/>
    <mergeCell ref="C15:I15"/>
  </mergeCells>
  <dataValidations count="3">
    <dataValidation type="list" allowBlank="1" showInputMessage="1" showErrorMessage="1" sqref="H11:I11 R11:S11">
      <formula1>"Select the option,Yes,No"</formula1>
    </dataValidation>
    <dataValidation type="list" allowBlank="1" showInputMessage="1" showErrorMessage="1" sqref="I13">
      <formula1>"Select,Yes"</formula1>
    </dataValidation>
    <dataValidation type="list" allowBlank="1" showInputMessage="1" showErrorMessage="1" sqref="S13">
      <formula1>$H$26:$H$26</formula1>
    </dataValidation>
  </dataValidations>
  <pageMargins left="0.41" right="0.39" top="0.56000000000000005" bottom="0.69" header="0.31496062992125984" footer="0.17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P52"/>
  <sheetViews>
    <sheetView showGridLines="0" zoomScaleNormal="100" zoomScaleSheetLayoutView="100" workbookViewId="0">
      <selection activeCell="C6" sqref="C6:E6"/>
    </sheetView>
  </sheetViews>
  <sheetFormatPr defaultColWidth="9.140625" defaultRowHeight="15" x14ac:dyDescent="0.25"/>
  <cols>
    <col min="1" max="5" width="9.140625" style="114"/>
    <col min="6" max="6" width="7.42578125" style="114" customWidth="1"/>
    <col min="7" max="7" width="11" style="114" customWidth="1"/>
    <col min="8" max="9" width="11.42578125" style="114" customWidth="1"/>
    <col min="10" max="10" width="12" style="114" customWidth="1"/>
    <col min="11" max="16384" width="9.140625" style="114"/>
  </cols>
  <sheetData>
    <row r="1" spans="1:16" s="2" customFormat="1" ht="6.75" customHeight="1" x14ac:dyDescent="0.25">
      <c r="A1" s="366"/>
      <c r="B1" s="366"/>
      <c r="C1" s="366"/>
      <c r="D1" s="321"/>
      <c r="E1" s="321"/>
      <c r="F1" s="321"/>
      <c r="G1" s="321"/>
      <c r="H1" s="321"/>
      <c r="I1" s="321"/>
      <c r="J1" s="321"/>
    </row>
    <row r="2" spans="1:16" s="2" customFormat="1" ht="6.75" customHeight="1" x14ac:dyDescent="0.25">
      <c r="C2" s="113"/>
      <c r="D2" s="113"/>
      <c r="E2" s="113"/>
      <c r="F2" s="113"/>
      <c r="G2" s="113"/>
      <c r="H2" s="113"/>
      <c r="I2" s="113"/>
    </row>
    <row r="3" spans="1:16" s="2" customFormat="1" ht="18.75" x14ac:dyDescent="0.3">
      <c r="C3" s="367" t="s">
        <v>183</v>
      </c>
      <c r="D3" s="367"/>
      <c r="E3" s="367"/>
      <c r="F3" s="367"/>
      <c r="G3" s="367"/>
      <c r="H3" s="367"/>
      <c r="I3" s="113"/>
      <c r="J3" s="113"/>
    </row>
    <row r="4" spans="1:16" ht="3.75" customHeight="1" x14ac:dyDescent="0.25">
      <c r="I4" s="377"/>
      <c r="J4" s="377"/>
    </row>
    <row r="5" spans="1:16" x14ac:dyDescent="0.25">
      <c r="A5" s="234" t="s">
        <v>56</v>
      </c>
      <c r="B5" s="400">
        <f>Letter!E6</f>
        <v>0</v>
      </c>
      <c r="C5" s="400"/>
      <c r="D5" s="400"/>
      <c r="E5" s="400"/>
      <c r="F5" s="181" t="s">
        <v>299</v>
      </c>
      <c r="G5" s="235"/>
      <c r="H5" s="236" t="s">
        <v>283</v>
      </c>
      <c r="I5" s="237" t="s">
        <v>276</v>
      </c>
      <c r="J5" s="238" t="b">
        <f>IF(Letter!E9="Officers",EOMONTH(G5,(12*60)-(DAY(G5)=1)),IF(Letter!E9="NTS",EOMONTH(G5,(12*60)-(DAY(G5)=1)),IF(Letter!E9="Faculty",EOMONTH(G5,(12*65)-(DAY(G5)=1)),IF(Letter!E9="Registrar",EOMONTH(G5,(12*62)-(DAY(G5)=1))))))</f>
        <v>0</v>
      </c>
      <c r="L5" s="3"/>
      <c r="M5" s="3"/>
      <c r="N5" s="3"/>
      <c r="O5" s="3"/>
      <c r="P5" s="3"/>
    </row>
    <row r="6" spans="1:16" x14ac:dyDescent="0.25">
      <c r="A6" s="381" t="s">
        <v>300</v>
      </c>
      <c r="B6" s="381"/>
      <c r="C6" s="409"/>
      <c r="D6" s="409"/>
      <c r="E6" s="409"/>
      <c r="F6" s="313" t="s">
        <v>301</v>
      </c>
      <c r="G6" s="313"/>
      <c r="H6" s="380" t="s">
        <v>302</v>
      </c>
      <c r="I6" s="380"/>
      <c r="J6" s="380"/>
      <c r="K6" s="3"/>
      <c r="L6" s="3"/>
      <c r="M6" s="3"/>
      <c r="N6" s="3"/>
      <c r="O6" s="3"/>
      <c r="P6" s="3"/>
    </row>
    <row r="7" spans="1:16" ht="20.25" hidden="1" customHeight="1" x14ac:dyDescent="0.25">
      <c r="A7" s="231"/>
      <c r="B7" s="232"/>
      <c r="C7" s="411"/>
      <c r="D7" s="412"/>
      <c r="E7" s="410" t="s">
        <v>278</v>
      </c>
      <c r="F7" s="410"/>
      <c r="G7" s="232">
        <f>ROUNDDOWN((J7-G5)/365.25,0)</f>
        <v>123</v>
      </c>
      <c r="H7" s="379"/>
      <c r="I7" s="379"/>
      <c r="J7" s="233">
        <v>45016</v>
      </c>
      <c r="K7" s="3"/>
      <c r="L7" s="3"/>
      <c r="M7" s="3"/>
      <c r="N7" s="3"/>
      <c r="O7" s="3"/>
      <c r="P7" s="3"/>
    </row>
    <row r="8" spans="1:16" s="3" customFormat="1" x14ac:dyDescent="0.25">
      <c r="A8" s="375" t="s">
        <v>267</v>
      </c>
      <c r="B8" s="376"/>
      <c r="C8" s="376"/>
      <c r="D8" s="256"/>
      <c r="E8" s="256"/>
      <c r="F8" s="256"/>
      <c r="G8" s="256"/>
      <c r="H8" s="407" t="s">
        <v>268</v>
      </c>
      <c r="I8" s="407"/>
      <c r="J8" s="408"/>
    </row>
    <row r="9" spans="1:16" x14ac:dyDescent="0.25">
      <c r="A9" s="229" t="s">
        <v>40</v>
      </c>
      <c r="B9" s="282" t="s">
        <v>55</v>
      </c>
      <c r="C9" s="282"/>
      <c r="D9" s="282"/>
      <c r="E9" s="282"/>
      <c r="F9" s="282"/>
      <c r="G9" s="282"/>
      <c r="H9" s="282"/>
      <c r="I9" s="239" t="s">
        <v>182</v>
      </c>
      <c r="J9" s="239" t="s">
        <v>184</v>
      </c>
    </row>
    <row r="10" spans="1:16" s="116" customFormat="1" x14ac:dyDescent="0.25">
      <c r="A10" s="219">
        <v>1</v>
      </c>
      <c r="B10" s="401" t="s">
        <v>275</v>
      </c>
      <c r="C10" s="402"/>
      <c r="D10" s="402"/>
      <c r="E10" s="402"/>
      <c r="F10" s="402"/>
      <c r="G10" s="402"/>
      <c r="H10" s="403"/>
      <c r="I10" s="248">
        <f>Salary!G16+Salary!I19</f>
        <v>0</v>
      </c>
      <c r="J10" s="248">
        <f>Salary!G16+Salary!I19</f>
        <v>0</v>
      </c>
    </row>
    <row r="11" spans="1:16" s="116" customFormat="1" x14ac:dyDescent="0.25">
      <c r="A11" s="219">
        <v>2</v>
      </c>
      <c r="B11" s="401" t="s">
        <v>164</v>
      </c>
      <c r="C11" s="370"/>
      <c r="D11" s="370"/>
      <c r="E11" s="370"/>
      <c r="F11" s="370"/>
      <c r="G11" s="371"/>
      <c r="H11" s="240"/>
      <c r="I11" s="248">
        <f>H11</f>
        <v>0</v>
      </c>
      <c r="J11" s="248">
        <f>H11</f>
        <v>0</v>
      </c>
    </row>
    <row r="12" spans="1:16" s="116" customFormat="1" x14ac:dyDescent="0.25">
      <c r="A12" s="219">
        <v>3</v>
      </c>
      <c r="B12" s="401" t="s">
        <v>286</v>
      </c>
      <c r="C12" s="404"/>
      <c r="D12" s="404"/>
      <c r="E12" s="404"/>
      <c r="F12" s="404"/>
      <c r="G12" s="371"/>
      <c r="H12" s="240"/>
      <c r="I12" s="248">
        <f>H12</f>
        <v>0</v>
      </c>
      <c r="J12" s="248">
        <f>H12</f>
        <v>0</v>
      </c>
    </row>
    <row r="13" spans="1:16" ht="15.75" x14ac:dyDescent="0.25">
      <c r="A13" s="219">
        <v>4</v>
      </c>
      <c r="B13" s="369" t="s">
        <v>78</v>
      </c>
      <c r="C13" s="405"/>
      <c r="D13" s="405"/>
      <c r="E13" s="405"/>
      <c r="F13" s="405"/>
      <c r="G13" s="405"/>
      <c r="H13" s="406"/>
      <c r="I13" s="248">
        <f>SUM(I10:I12)</f>
        <v>0</v>
      </c>
      <c r="J13" s="248">
        <f>SUM(J10:J12)</f>
        <v>0</v>
      </c>
    </row>
    <row r="14" spans="1:16" ht="15.75" x14ac:dyDescent="0.25">
      <c r="A14" s="219">
        <v>5</v>
      </c>
      <c r="B14" s="369" t="s">
        <v>79</v>
      </c>
      <c r="C14" s="405"/>
      <c r="D14" s="405"/>
      <c r="E14" s="405"/>
      <c r="F14" s="405"/>
      <c r="G14" s="370"/>
      <c r="H14" s="371"/>
      <c r="I14" s="200">
        <f>'Form 12B'!H22</f>
        <v>0</v>
      </c>
      <c r="J14" s="200">
        <f>'Form 12B'!H22</f>
        <v>0</v>
      </c>
    </row>
    <row r="15" spans="1:16" x14ac:dyDescent="0.25">
      <c r="A15" s="219">
        <v>6</v>
      </c>
      <c r="B15" s="401" t="s">
        <v>231</v>
      </c>
      <c r="C15" s="404"/>
      <c r="D15" s="404"/>
      <c r="E15" s="404"/>
      <c r="F15" s="404"/>
      <c r="G15" s="370"/>
      <c r="H15" s="371"/>
      <c r="I15" s="200">
        <f>Pension!F16+Pension!C19</f>
        <v>0</v>
      </c>
      <c r="J15" s="200">
        <f>Pension!F16+Pension!C19</f>
        <v>0</v>
      </c>
    </row>
    <row r="16" spans="1:16" x14ac:dyDescent="0.25">
      <c r="A16" s="219">
        <v>7</v>
      </c>
      <c r="B16" s="401" t="s">
        <v>237</v>
      </c>
      <c r="C16" s="370"/>
      <c r="D16" s="370"/>
      <c r="E16" s="370"/>
      <c r="F16" s="370"/>
      <c r="G16" s="370"/>
      <c r="H16" s="371"/>
      <c r="I16" s="200">
        <f>Pension!G19</f>
        <v>0</v>
      </c>
      <c r="J16" s="200"/>
    </row>
    <row r="17" spans="1:10" ht="15.75" x14ac:dyDescent="0.25">
      <c r="A17" s="219">
        <v>8</v>
      </c>
      <c r="B17" s="369" t="s">
        <v>232</v>
      </c>
      <c r="C17" s="370"/>
      <c r="D17" s="370"/>
      <c r="E17" s="370"/>
      <c r="F17" s="370"/>
      <c r="G17" s="370"/>
      <c r="H17" s="371"/>
      <c r="I17" s="200"/>
      <c r="J17" s="200"/>
    </row>
    <row r="18" spans="1:10" ht="15.75" customHeight="1" x14ac:dyDescent="0.25">
      <c r="A18" s="219"/>
      <c r="B18" s="242" t="s">
        <v>236</v>
      </c>
      <c r="C18" s="372" t="s">
        <v>234</v>
      </c>
      <c r="D18" s="373"/>
      <c r="E18" s="373"/>
      <c r="F18" s="373"/>
      <c r="G18" s="373"/>
      <c r="H18" s="374"/>
      <c r="I18" s="200">
        <f>I16</f>
        <v>0</v>
      </c>
      <c r="J18" s="200"/>
    </row>
    <row r="19" spans="1:10" x14ac:dyDescent="0.25">
      <c r="A19" s="219"/>
      <c r="B19" s="242" t="s">
        <v>235</v>
      </c>
      <c r="C19" s="372" t="s">
        <v>233</v>
      </c>
      <c r="D19" s="370"/>
      <c r="E19" s="370"/>
      <c r="F19" s="370"/>
      <c r="G19" s="370"/>
      <c r="H19" s="371"/>
      <c r="I19" s="248">
        <f>'10(13A)'!H10+'10(13A)'!R10</f>
        <v>0</v>
      </c>
      <c r="J19" s="248">
        <v>0</v>
      </c>
    </row>
    <row r="20" spans="1:10" ht="15.75" x14ac:dyDescent="0.25">
      <c r="A20" s="219">
        <v>9</v>
      </c>
      <c r="B20" s="391" t="s">
        <v>238</v>
      </c>
      <c r="C20" s="391"/>
      <c r="D20" s="391"/>
      <c r="E20" s="391"/>
      <c r="F20" s="391"/>
      <c r="G20" s="391"/>
      <c r="H20" s="391"/>
      <c r="I20" s="248">
        <f>I13+I14-I19+I15</f>
        <v>0</v>
      </c>
      <c r="J20" s="248">
        <f>J13+J14-J19+I15</f>
        <v>0</v>
      </c>
    </row>
    <row r="21" spans="1:10" x14ac:dyDescent="0.25">
      <c r="A21" s="219">
        <v>10</v>
      </c>
      <c r="B21" s="368" t="s">
        <v>194</v>
      </c>
      <c r="C21" s="277"/>
      <c r="D21" s="277"/>
      <c r="E21" s="277"/>
      <c r="F21" s="277"/>
      <c r="G21" s="277"/>
      <c r="H21" s="277"/>
      <c r="I21" s="378"/>
      <c r="J21" s="378"/>
    </row>
    <row r="22" spans="1:10" x14ac:dyDescent="0.25">
      <c r="A22" s="282"/>
      <c r="B22" s="382" t="s">
        <v>74</v>
      </c>
      <c r="C22" s="383"/>
      <c r="D22" s="383"/>
      <c r="E22" s="384"/>
      <c r="F22" s="368" t="s">
        <v>20</v>
      </c>
      <c r="G22" s="368"/>
      <c r="H22" s="241">
        <f>Salary!H16+Salary!I20</f>
        <v>0</v>
      </c>
      <c r="I22" s="388">
        <f>IF(SUM(H22:H23)&gt;2500,2500,SUM(H22:H23))</f>
        <v>0</v>
      </c>
      <c r="J22" s="389">
        <v>0</v>
      </c>
    </row>
    <row r="23" spans="1:10" x14ac:dyDescent="0.25">
      <c r="A23" s="282"/>
      <c r="B23" s="385"/>
      <c r="C23" s="386"/>
      <c r="D23" s="386"/>
      <c r="E23" s="387"/>
      <c r="F23" s="368" t="s">
        <v>21</v>
      </c>
      <c r="G23" s="368"/>
      <c r="H23" s="241">
        <f>'Form 12B'!I22</f>
        <v>0</v>
      </c>
      <c r="I23" s="388"/>
      <c r="J23" s="389"/>
    </row>
    <row r="24" spans="1:10" x14ac:dyDescent="0.25">
      <c r="A24" s="219"/>
      <c r="B24" s="368" t="s">
        <v>4</v>
      </c>
      <c r="C24" s="368"/>
      <c r="D24" s="368"/>
      <c r="E24" s="368"/>
      <c r="F24" s="368"/>
      <c r="G24" s="368"/>
      <c r="H24" s="368"/>
      <c r="I24" s="248">
        <f>IF(I20&gt;50000,50000,0)</f>
        <v>0</v>
      </c>
      <c r="J24" s="248">
        <v>0</v>
      </c>
    </row>
    <row r="25" spans="1:10" ht="15.75" x14ac:dyDescent="0.25">
      <c r="A25" s="219">
        <v>11</v>
      </c>
      <c r="B25" s="391" t="s">
        <v>239</v>
      </c>
      <c r="C25" s="391"/>
      <c r="D25" s="391"/>
      <c r="E25" s="391"/>
      <c r="F25" s="391"/>
      <c r="G25" s="391"/>
      <c r="H25" s="391"/>
      <c r="I25" s="248">
        <f>I20-I22-I24</f>
        <v>0</v>
      </c>
      <c r="J25" s="248">
        <f>J20-J22-J24</f>
        <v>0</v>
      </c>
    </row>
    <row r="26" spans="1:10" s="117" customFormat="1" ht="15.75" customHeight="1" x14ac:dyDescent="0.25">
      <c r="A26" s="219">
        <v>12</v>
      </c>
      <c r="B26" s="398" t="s">
        <v>282</v>
      </c>
      <c r="C26" s="398"/>
      <c r="D26" s="398"/>
      <c r="E26" s="398"/>
      <c r="F26" s="398"/>
      <c r="G26" s="398"/>
      <c r="H26" s="243"/>
      <c r="I26" s="249">
        <f>ROUNDUP(IF(H26&lt;=200000,95%*H26,200000),-3)</f>
        <v>0</v>
      </c>
      <c r="J26" s="249">
        <v>0</v>
      </c>
    </row>
    <row r="27" spans="1:10" ht="15.75" x14ac:dyDescent="0.25">
      <c r="A27" s="282">
        <v>13</v>
      </c>
      <c r="B27" s="363" t="s">
        <v>80</v>
      </c>
      <c r="C27" s="363"/>
      <c r="D27" s="363"/>
      <c r="E27" s="391" t="s">
        <v>269</v>
      </c>
      <c r="F27" s="391"/>
      <c r="G27" s="391"/>
      <c r="H27" s="244"/>
      <c r="I27" s="378">
        <f>H27+H28</f>
        <v>0</v>
      </c>
      <c r="J27" s="378">
        <f>H27+H28</f>
        <v>0</v>
      </c>
    </row>
    <row r="28" spans="1:10" ht="15.75" x14ac:dyDescent="0.25">
      <c r="A28" s="282"/>
      <c r="B28" s="363"/>
      <c r="C28" s="363"/>
      <c r="D28" s="363"/>
      <c r="E28" s="391" t="s">
        <v>270</v>
      </c>
      <c r="F28" s="391"/>
      <c r="G28" s="391"/>
      <c r="H28" s="244"/>
      <c r="I28" s="378"/>
      <c r="J28" s="397"/>
    </row>
    <row r="29" spans="1:10" ht="15.75" x14ac:dyDescent="0.25">
      <c r="A29" s="219">
        <v>14</v>
      </c>
      <c r="B29" s="391" t="s">
        <v>241</v>
      </c>
      <c r="C29" s="391"/>
      <c r="D29" s="391"/>
      <c r="E29" s="391"/>
      <c r="F29" s="391"/>
      <c r="G29" s="391"/>
      <c r="H29" s="391"/>
      <c r="I29" s="248">
        <f>I25-I26+I27</f>
        <v>0</v>
      </c>
      <c r="J29" s="248">
        <f>J25-J26+J27</f>
        <v>0</v>
      </c>
    </row>
    <row r="30" spans="1:10" x14ac:dyDescent="0.25">
      <c r="A30" s="245">
        <v>15</v>
      </c>
      <c r="B30" s="368" t="s">
        <v>207</v>
      </c>
      <c r="C30" s="277"/>
      <c r="D30" s="277"/>
      <c r="E30" s="277"/>
      <c r="F30" s="277"/>
      <c r="G30" s="277"/>
      <c r="H30" s="277"/>
      <c r="I30" s="250">
        <f>'Chapter VI'!Q33</f>
        <v>0</v>
      </c>
      <c r="J30" s="250">
        <v>0</v>
      </c>
    </row>
    <row r="31" spans="1:10" s="118" customFormat="1" x14ac:dyDescent="0.25">
      <c r="A31" s="219">
        <v>16</v>
      </c>
      <c r="B31" s="368" t="s">
        <v>242</v>
      </c>
      <c r="C31" s="277"/>
      <c r="D31" s="277"/>
      <c r="E31" s="277"/>
      <c r="F31" s="277"/>
      <c r="G31" s="277"/>
      <c r="H31" s="277"/>
      <c r="I31" s="250">
        <f>I29-I30</f>
        <v>0</v>
      </c>
      <c r="J31" s="250">
        <f>J29</f>
        <v>0</v>
      </c>
    </row>
    <row r="32" spans="1:10" x14ac:dyDescent="0.25">
      <c r="A32" s="245">
        <v>17</v>
      </c>
      <c r="B32" s="277" t="s">
        <v>61</v>
      </c>
      <c r="C32" s="277"/>
      <c r="D32" s="277"/>
      <c r="E32" s="277"/>
      <c r="F32" s="277"/>
      <c r="G32" s="277"/>
      <c r="H32" s="277"/>
      <c r="I32" s="250">
        <f>ROUND(I31,-1)</f>
        <v>0</v>
      </c>
      <c r="J32" s="250">
        <f>ROUND(J31,-1)</f>
        <v>0</v>
      </c>
    </row>
    <row r="33" spans="1:10" s="3" customFormat="1" x14ac:dyDescent="0.25">
      <c r="A33" s="219">
        <v>18</v>
      </c>
      <c r="B33" s="277" t="s">
        <v>180</v>
      </c>
      <c r="C33" s="277"/>
      <c r="D33" s="277"/>
      <c r="E33" s="277"/>
      <c r="F33" s="277"/>
      <c r="G33" s="277"/>
      <c r="H33" s="277"/>
      <c r="I33" s="250">
        <f>ROUNDUP(IF(H5="Individual",IF(I32&lt;=250000,0,IF(I32&lt;=500000,(I32-250000)*5%,IF(I32&lt;=1000000,(I32-500000)*20%+12500,IF(I32&gt;1000000,(I32-1000000)*30%+112500)))),IF(H5="Sr. Citizen",IF(I32&lt;=300000,0,IF(I32&lt;=500000,(I32-300000)*5%,IF(I32&lt;=1000000,(I32-500000)*20%+10000,IF(I32&gt;1000000,(I32-1000000)*30%+110000)))))),0)</f>
        <v>0</v>
      </c>
      <c r="J33" s="250">
        <f>ROUNDUP(IF(J32&lt;=250000,0,IF(J32&lt;=500000,(J32-250000)*5%,IF(J32&lt;=750000,(J32-500000)*10%+12500,IF(J32&lt;=1000000,(J32-750000)*15%+37500,IF(J32&lt;=1250000,(J32-1000000)*20%+75000,IF(J32&lt;=1500000,(J32-1250000)*25%+125000,IF(J32&gt;1500000,(J32-1500000)*30%+187500))))))),0)</f>
        <v>0</v>
      </c>
    </row>
    <row r="34" spans="1:10" s="3" customFormat="1" x14ac:dyDescent="0.25">
      <c r="A34" s="245">
        <v>19</v>
      </c>
      <c r="B34" s="277" t="s">
        <v>7</v>
      </c>
      <c r="C34" s="277"/>
      <c r="D34" s="277"/>
      <c r="E34" s="277"/>
      <c r="F34" s="277"/>
      <c r="G34" s="392"/>
      <c r="H34" s="392"/>
      <c r="I34" s="250">
        <f>IF(I32&lt;=500000,I33,0)</f>
        <v>0</v>
      </c>
      <c r="J34" s="250">
        <f>IF(J32&lt;=500000,J33,0)</f>
        <v>0</v>
      </c>
    </row>
    <row r="35" spans="1:10" s="3" customFormat="1" x14ac:dyDescent="0.25">
      <c r="A35" s="219">
        <v>20</v>
      </c>
      <c r="B35" s="277" t="s">
        <v>271</v>
      </c>
      <c r="C35" s="277"/>
      <c r="D35" s="277"/>
      <c r="E35" s="277"/>
      <c r="F35" s="277"/>
      <c r="G35" s="277"/>
      <c r="H35" s="277"/>
      <c r="I35" s="250">
        <f>IF(I33&lt;I34,0,(I33-I34))</f>
        <v>0</v>
      </c>
      <c r="J35" s="250">
        <f>IF(J33&lt;J34,0,(J33-J34))</f>
        <v>0</v>
      </c>
    </row>
    <row r="36" spans="1:10" s="119" customFormat="1" ht="19.5" customHeight="1" x14ac:dyDescent="0.25">
      <c r="A36" s="246">
        <v>21</v>
      </c>
      <c r="B36" s="393" t="str">
        <f>IF(I35&lt;J35,"Tax as per Old Regime","Tax as per New Regime")</f>
        <v>Tax as per New Regime</v>
      </c>
      <c r="C36" s="393"/>
      <c r="D36" s="393"/>
      <c r="E36" s="393"/>
      <c r="F36" s="393"/>
      <c r="G36" s="393"/>
      <c r="H36" s="393"/>
      <c r="I36" s="394">
        <f>IF(I35&lt;J35,I35,J35)</f>
        <v>0</v>
      </c>
      <c r="J36" s="394"/>
    </row>
    <row r="37" spans="1:10" s="3" customFormat="1" ht="19.5" customHeight="1" x14ac:dyDescent="0.25">
      <c r="A37" s="246">
        <v>22</v>
      </c>
      <c r="B37" s="393" t="s">
        <v>273</v>
      </c>
      <c r="C37" s="393"/>
      <c r="D37" s="393"/>
      <c r="E37" s="393"/>
      <c r="F37" s="393"/>
      <c r="G37" s="393"/>
      <c r="H37" s="393"/>
      <c r="I37" s="394">
        <f>ROUND(4%*I36,0)</f>
        <v>0</v>
      </c>
      <c r="J37" s="394"/>
    </row>
    <row r="38" spans="1:10" s="3" customFormat="1" ht="19.5" customHeight="1" x14ac:dyDescent="0.25">
      <c r="A38" s="246">
        <v>23</v>
      </c>
      <c r="B38" s="393" t="s">
        <v>62</v>
      </c>
      <c r="C38" s="393"/>
      <c r="D38" s="393"/>
      <c r="E38" s="393"/>
      <c r="F38" s="393"/>
      <c r="G38" s="393"/>
      <c r="H38" s="393"/>
      <c r="I38" s="394">
        <f>I36+I37</f>
        <v>0</v>
      </c>
      <c r="J38" s="394"/>
    </row>
    <row r="39" spans="1:10" s="3" customFormat="1" ht="19.5" customHeight="1" x14ac:dyDescent="0.25">
      <c r="A39" s="247">
        <v>24</v>
      </c>
      <c r="B39" s="277" t="s">
        <v>103</v>
      </c>
      <c r="C39" s="277"/>
      <c r="D39" s="277"/>
      <c r="E39" s="277"/>
      <c r="F39" s="277"/>
      <c r="G39" s="277"/>
      <c r="H39" s="277"/>
      <c r="I39" s="390"/>
      <c r="J39" s="390"/>
    </row>
    <row r="40" spans="1:10" s="115" customFormat="1" ht="19.5" customHeight="1" x14ac:dyDescent="0.25">
      <c r="A40" s="246">
        <v>25</v>
      </c>
      <c r="B40" s="393" t="s">
        <v>8</v>
      </c>
      <c r="C40" s="393"/>
      <c r="D40" s="393"/>
      <c r="E40" s="393"/>
      <c r="F40" s="393"/>
      <c r="G40" s="393"/>
      <c r="H40" s="393"/>
      <c r="I40" s="394">
        <f>I38-I39</f>
        <v>0</v>
      </c>
      <c r="J40" s="394"/>
    </row>
    <row r="41" spans="1:10" s="120" customFormat="1" ht="19.5" customHeight="1" x14ac:dyDescent="0.25">
      <c r="A41" s="246">
        <v>26</v>
      </c>
      <c r="B41" s="393" t="s">
        <v>274</v>
      </c>
      <c r="C41" s="393"/>
      <c r="D41" s="393"/>
      <c r="E41" s="393"/>
      <c r="F41" s="393"/>
      <c r="G41" s="393"/>
      <c r="H41" s="393"/>
      <c r="I41" s="394">
        <f>Salary!K16+'Form 12B'!L22+Salary!I22+Pension!G16+Pension!C20</f>
        <v>0</v>
      </c>
      <c r="J41" s="394"/>
    </row>
    <row r="42" spans="1:10" s="115" customFormat="1" ht="19.5" customHeight="1" x14ac:dyDescent="0.25">
      <c r="A42" s="246">
        <v>27</v>
      </c>
      <c r="B42" s="393" t="str">
        <f>IF(I40&gt;I41,"Tax Payable","Tax Refund")</f>
        <v>Tax Refund</v>
      </c>
      <c r="C42" s="393"/>
      <c r="D42" s="393"/>
      <c r="E42" s="393"/>
      <c r="F42" s="393"/>
      <c r="G42" s="393"/>
      <c r="H42" s="393"/>
      <c r="I42" s="399">
        <f>I40-I41</f>
        <v>0</v>
      </c>
      <c r="J42" s="399"/>
    </row>
    <row r="43" spans="1:10" x14ac:dyDescent="0.25">
      <c r="A43" s="121"/>
      <c r="B43" s="73"/>
      <c r="C43" s="73"/>
      <c r="D43" s="73"/>
      <c r="E43" s="73"/>
      <c r="F43" s="73"/>
      <c r="G43" s="73"/>
      <c r="H43" s="73"/>
      <c r="I43" s="74"/>
      <c r="J43" s="74"/>
    </row>
    <row r="44" spans="1:10" x14ac:dyDescent="0.25">
      <c r="A44" s="395" t="s">
        <v>272</v>
      </c>
      <c r="B44" s="396"/>
      <c r="C44" s="396"/>
      <c r="D44" s="396"/>
      <c r="E44" s="139" t="s">
        <v>46</v>
      </c>
      <c r="F44" s="122"/>
      <c r="G44" s="122"/>
      <c r="H44" s="123"/>
    </row>
    <row r="45" spans="1:10" x14ac:dyDescent="0.25">
      <c r="A45" s="180"/>
      <c r="B45" s="180"/>
      <c r="C45" s="180"/>
      <c r="D45" s="180"/>
      <c r="E45" s="123"/>
      <c r="F45" s="122"/>
      <c r="G45" s="122"/>
      <c r="H45" s="123"/>
    </row>
    <row r="46" spans="1:10" x14ac:dyDescent="0.25">
      <c r="A46" s="2" t="s">
        <v>284</v>
      </c>
      <c r="B46" s="2"/>
      <c r="C46" s="2"/>
      <c r="D46" s="72"/>
      <c r="E46" s="72"/>
      <c r="F46" s="72"/>
      <c r="G46" s="72"/>
      <c r="H46" s="2"/>
      <c r="I46" s="2"/>
      <c r="J46" s="2"/>
    </row>
    <row r="47" spans="1:10" x14ac:dyDescent="0.25">
      <c r="A47" s="2" t="s">
        <v>285</v>
      </c>
      <c r="B47" s="2"/>
      <c r="C47" s="2"/>
      <c r="D47" s="72"/>
      <c r="E47" s="72"/>
      <c r="F47" s="72"/>
      <c r="G47" s="72"/>
      <c r="H47" s="2"/>
      <c r="I47" s="2"/>
      <c r="J47" s="2"/>
    </row>
    <row r="48" spans="1:10" x14ac:dyDescent="0.25">
      <c r="A48" s="2"/>
      <c r="B48" s="2"/>
      <c r="C48" s="2"/>
      <c r="D48" s="72"/>
      <c r="E48" s="72"/>
      <c r="F48" s="72"/>
      <c r="G48" s="72"/>
      <c r="H48" s="2"/>
      <c r="I48" s="2"/>
      <c r="J48" s="2"/>
    </row>
    <row r="49" spans="1:10" x14ac:dyDescent="0.25">
      <c r="A49" s="2"/>
      <c r="B49" s="2"/>
      <c r="C49" s="2"/>
      <c r="D49" s="72"/>
      <c r="E49" s="72"/>
      <c r="F49" s="72"/>
      <c r="G49" s="7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s="126" customFormat="1" ht="12.75" x14ac:dyDescent="0.2">
      <c r="A51" s="258" t="s">
        <v>311</v>
      </c>
      <c r="B51" s="124"/>
      <c r="C51" s="124"/>
      <c r="D51" s="124"/>
      <c r="E51" s="63"/>
      <c r="F51" s="124"/>
      <c r="G51" s="124"/>
      <c r="H51" s="124"/>
      <c r="I51" s="125"/>
      <c r="J51" s="257" t="s">
        <v>68</v>
      </c>
    </row>
    <row r="52" spans="1:10" s="115" customFormat="1" x14ac:dyDescent="0.25">
      <c r="A52" s="65"/>
      <c r="E52" s="38"/>
      <c r="I52" s="127"/>
      <c r="J52" s="127"/>
    </row>
  </sheetData>
  <sheetProtection password="CB52" sheet="1" objects="1" scenarios="1"/>
  <mergeCells count="66">
    <mergeCell ref="B5:E5"/>
    <mergeCell ref="B9:H9"/>
    <mergeCell ref="B10:H10"/>
    <mergeCell ref="B20:H20"/>
    <mergeCell ref="B21:H21"/>
    <mergeCell ref="B11:G11"/>
    <mergeCell ref="B12:G12"/>
    <mergeCell ref="B13:H13"/>
    <mergeCell ref="B14:H14"/>
    <mergeCell ref="B15:H15"/>
    <mergeCell ref="B16:H16"/>
    <mergeCell ref="H8:J8"/>
    <mergeCell ref="C6:E6"/>
    <mergeCell ref="E7:F7"/>
    <mergeCell ref="C7:D7"/>
    <mergeCell ref="A44:D44"/>
    <mergeCell ref="B36:H36"/>
    <mergeCell ref="I27:I28"/>
    <mergeCell ref="J27:J28"/>
    <mergeCell ref="B26:G26"/>
    <mergeCell ref="A27:A28"/>
    <mergeCell ref="B29:H29"/>
    <mergeCell ref="B33:H33"/>
    <mergeCell ref="I40:J40"/>
    <mergeCell ref="I41:J41"/>
    <mergeCell ref="B41:H41"/>
    <mergeCell ref="B42:H42"/>
    <mergeCell ref="B40:H40"/>
    <mergeCell ref="E28:G28"/>
    <mergeCell ref="E27:G27"/>
    <mergeCell ref="I42:J42"/>
    <mergeCell ref="I39:J39"/>
    <mergeCell ref="B25:H25"/>
    <mergeCell ref="B31:H31"/>
    <mergeCell ref="B39:H39"/>
    <mergeCell ref="B34:H34"/>
    <mergeCell ref="B35:H35"/>
    <mergeCell ref="B37:H37"/>
    <mergeCell ref="B38:H38"/>
    <mergeCell ref="B32:H32"/>
    <mergeCell ref="B30:H30"/>
    <mergeCell ref="B27:D28"/>
    <mergeCell ref="I36:J36"/>
    <mergeCell ref="I37:J37"/>
    <mergeCell ref="I38:J38"/>
    <mergeCell ref="F22:G22"/>
    <mergeCell ref="B22:E23"/>
    <mergeCell ref="B24:H24"/>
    <mergeCell ref="I22:I23"/>
    <mergeCell ref="J22:J23"/>
    <mergeCell ref="A1:C1"/>
    <mergeCell ref="D1:G1"/>
    <mergeCell ref="H1:J1"/>
    <mergeCell ref="C3:H3"/>
    <mergeCell ref="A22:A23"/>
    <mergeCell ref="F23:G23"/>
    <mergeCell ref="B17:H17"/>
    <mergeCell ref="C18:H18"/>
    <mergeCell ref="C19:H19"/>
    <mergeCell ref="A8:C8"/>
    <mergeCell ref="I4:J4"/>
    <mergeCell ref="I21:J21"/>
    <mergeCell ref="H7:I7"/>
    <mergeCell ref="F6:G6"/>
    <mergeCell ref="H6:J6"/>
    <mergeCell ref="A6:B6"/>
  </mergeCells>
  <dataValidations disablePrompts="1" count="2">
    <dataValidation type="list" allowBlank="1" showInputMessage="1" showErrorMessage="1" sqref="H44:H45 E44:E45">
      <formula1>"Select,2016-17,2019-20,NA"</formula1>
    </dataValidation>
    <dataValidation type="list" allowBlank="1" showInputMessage="1" showErrorMessage="1" sqref="H5">
      <formula1>"Individual,Sr. Citizen"</formula1>
    </dataValidation>
  </dataValidations>
  <pageMargins left="0.23622047244094491" right="0.23622047244094491" top="0.32" bottom="0.94488188976377963" header="0.24" footer="0.31496062992125984"/>
  <pageSetup paperSize="9" orientation="portrait" r:id="rId1"/>
  <headerFooter scaleWithDoc="0">
    <oddFooter>&amp;C&amp;9Developed by Mr. Shaikh Rizwan, Sr. Accounts Asstt. at A. Torab &amp; Co., Chartered Accountants 
https://www.aliah.ac.in/finance-offices           e-mail: tax.rizz@gmail.com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>
      <selection activeCell="B10" sqref="B10"/>
    </sheetView>
  </sheetViews>
  <sheetFormatPr defaultRowHeight="15" x14ac:dyDescent="0.25"/>
  <cols>
    <col min="1" max="1" width="9.140625" style="37"/>
    <col min="2" max="2" width="10" style="37" customWidth="1"/>
    <col min="3" max="4" width="9.140625" style="37"/>
    <col min="5" max="5" width="7" style="37" customWidth="1"/>
    <col min="6" max="7" width="9.140625" style="37"/>
    <col min="8" max="8" width="10" style="37" bestFit="1" customWidth="1"/>
    <col min="9" max="9" width="8.28515625" style="37" customWidth="1"/>
    <col min="10" max="10" width="9.140625" style="37"/>
    <col min="11" max="11" width="7.42578125" style="37" customWidth="1"/>
    <col min="12" max="12" width="9.140625" style="37"/>
    <col min="13" max="13" width="10" style="37" bestFit="1" customWidth="1"/>
    <col min="14" max="16384" width="9.140625" style="37"/>
  </cols>
  <sheetData>
    <row r="1" spans="1:14" s="110" customFormat="1" x14ac:dyDescent="0.25">
      <c r="A1" s="321"/>
      <c r="B1" s="321"/>
      <c r="C1" s="321"/>
      <c r="E1" s="321"/>
      <c r="F1" s="321"/>
      <c r="G1" s="321"/>
      <c r="H1" s="321"/>
      <c r="L1" s="321"/>
      <c r="M1" s="321"/>
    </row>
    <row r="3" spans="1:14" x14ac:dyDescent="0.25">
      <c r="B3" s="418" t="s">
        <v>92</v>
      </c>
      <c r="C3" s="418"/>
      <c r="D3" s="418"/>
      <c r="E3" s="418"/>
      <c r="F3" s="418"/>
      <c r="G3" s="418"/>
      <c r="H3" s="418"/>
      <c r="I3" s="418"/>
      <c r="J3" s="418"/>
      <c r="K3" s="418"/>
      <c r="L3" s="155"/>
    </row>
    <row r="4" spans="1:14" x14ac:dyDescent="0.25">
      <c r="B4" s="419" t="s">
        <v>93</v>
      </c>
      <c r="C4" s="419"/>
      <c r="D4" s="419"/>
      <c r="E4" s="419"/>
      <c r="F4" s="419"/>
      <c r="G4" s="419"/>
      <c r="H4" s="419"/>
      <c r="I4" s="419"/>
      <c r="J4" s="419"/>
      <c r="K4" s="419"/>
      <c r="L4" s="417"/>
      <c r="M4" s="417"/>
      <c r="N4" s="156"/>
    </row>
    <row r="5" spans="1:14" x14ac:dyDescent="0.25">
      <c r="B5" s="420" t="s">
        <v>307</v>
      </c>
      <c r="C5" s="420"/>
      <c r="D5" s="420"/>
      <c r="E5" s="420"/>
      <c r="F5" s="420"/>
      <c r="G5" s="420"/>
      <c r="H5" s="420"/>
      <c r="I5" s="420"/>
      <c r="J5" s="420"/>
      <c r="K5" s="420"/>
      <c r="L5" s="321"/>
      <c r="M5" s="321"/>
      <c r="N5" s="156"/>
    </row>
    <row r="6" spans="1:14" x14ac:dyDescent="0.25">
      <c r="A6" s="414" t="s">
        <v>199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7"/>
      <c r="M6" s="417"/>
    </row>
    <row r="7" spans="1:14" x14ac:dyDescent="0.25">
      <c r="A7" s="169" t="s">
        <v>75</v>
      </c>
      <c r="B7" s="416">
        <f>Letter!E6</f>
        <v>0</v>
      </c>
      <c r="C7" s="416"/>
      <c r="D7" s="416"/>
      <c r="E7" s="416"/>
      <c r="F7" s="416"/>
      <c r="G7" s="416"/>
      <c r="L7" s="417"/>
      <c r="M7" s="417"/>
    </row>
    <row r="8" spans="1:14" x14ac:dyDescent="0.25">
      <c r="L8" s="75"/>
      <c r="M8" s="75"/>
    </row>
    <row r="9" spans="1:14" s="157" customFormat="1" ht="45.75" customHeight="1" x14ac:dyDescent="0.2">
      <c r="A9" s="201" t="s">
        <v>9</v>
      </c>
      <c r="B9" s="202" t="s">
        <v>10</v>
      </c>
      <c r="C9" s="203" t="s">
        <v>81</v>
      </c>
      <c r="D9" s="203" t="s">
        <v>11</v>
      </c>
      <c r="E9" s="203" t="s">
        <v>12</v>
      </c>
      <c r="F9" s="202" t="s">
        <v>13</v>
      </c>
      <c r="G9" s="202" t="s">
        <v>60</v>
      </c>
      <c r="H9" s="204" t="s">
        <v>16</v>
      </c>
      <c r="I9" s="205" t="s">
        <v>14</v>
      </c>
      <c r="J9" s="203" t="s">
        <v>97</v>
      </c>
      <c r="K9" s="203" t="s">
        <v>15</v>
      </c>
      <c r="L9" s="206" t="s">
        <v>76</v>
      </c>
      <c r="M9" s="206" t="s">
        <v>17</v>
      </c>
    </row>
    <row r="10" spans="1:14" s="114" customFormat="1" ht="16.5" customHeight="1" x14ac:dyDescent="0.25">
      <c r="A10" s="207" t="s">
        <v>254</v>
      </c>
      <c r="B10" s="195"/>
      <c r="C10" s="196">
        <f>ROUND(3%*B10,0)</f>
        <v>0</v>
      </c>
      <c r="D10" s="196">
        <f>ROUND(IF(12%*B10&gt;12000,12000,12%*B10),0)</f>
        <v>0</v>
      </c>
      <c r="E10" s="196" t="b">
        <f>IF(B10&gt;0,500)</f>
        <v>0</v>
      </c>
      <c r="F10" s="195"/>
      <c r="G10" s="195"/>
      <c r="H10" s="199">
        <f t="shared" ref="H10:H21" si="0">SUM(B10:G10)</f>
        <v>0</v>
      </c>
      <c r="I10" s="198">
        <f>IF(H10&lt;=10000,0,IF(H10&lt;=15000,110,IF(H10&lt;=25000,130,IF(H10&lt;=40000,150,IF(H10&gt;40000,200)))))</f>
        <v>0</v>
      </c>
      <c r="J10" s="195"/>
      <c r="K10" s="198"/>
      <c r="L10" s="195"/>
      <c r="M10" s="199">
        <f>H10-I10-J10-K10-L10</f>
        <v>0</v>
      </c>
    </row>
    <row r="11" spans="1:14" s="114" customFormat="1" ht="16.5" customHeight="1" x14ac:dyDescent="0.25">
      <c r="A11" s="207" t="s">
        <v>255</v>
      </c>
      <c r="B11" s="198">
        <f>B10</f>
        <v>0</v>
      </c>
      <c r="C11" s="196">
        <f t="shared" ref="C11:C21" si="1">ROUND(3%*B11,0)</f>
        <v>0</v>
      </c>
      <c r="D11" s="196">
        <f t="shared" ref="D11:D21" si="2">ROUND(IF(12%*B11&gt;12000,12000,12%*B11),0)</f>
        <v>0</v>
      </c>
      <c r="E11" s="196" t="b">
        <f t="shared" ref="E11:E21" si="3">IF(B11&gt;0,500)</f>
        <v>0</v>
      </c>
      <c r="F11" s="195"/>
      <c r="G11" s="195"/>
      <c r="H11" s="199">
        <f t="shared" si="0"/>
        <v>0</v>
      </c>
      <c r="I11" s="198">
        <f t="shared" ref="I11:I21" si="4">IF(H11&lt;=10000,0,IF(H11&lt;=15000,110,IF(H11&lt;=25000,130,IF(H11&lt;=40000,150,IF(H11&gt;40000,200)))))</f>
        <v>0</v>
      </c>
      <c r="J11" s="198">
        <f>J10</f>
        <v>0</v>
      </c>
      <c r="K11" s="198">
        <f>K10</f>
        <v>0</v>
      </c>
      <c r="L11" s="198">
        <f>L10</f>
        <v>0</v>
      </c>
      <c r="M11" s="199">
        <f t="shared" ref="M11:M21" si="5">H11-I11-J11-K11-L11</f>
        <v>0</v>
      </c>
    </row>
    <row r="12" spans="1:14" s="114" customFormat="1" ht="16.5" customHeight="1" x14ac:dyDescent="0.25">
      <c r="A12" s="207" t="s">
        <v>256</v>
      </c>
      <c r="B12" s="198">
        <f>B11</f>
        <v>0</v>
      </c>
      <c r="C12" s="196">
        <f t="shared" si="1"/>
        <v>0</v>
      </c>
      <c r="D12" s="196">
        <f t="shared" si="2"/>
        <v>0</v>
      </c>
      <c r="E12" s="196" t="b">
        <f t="shared" si="3"/>
        <v>0</v>
      </c>
      <c r="F12" s="195"/>
      <c r="G12" s="195"/>
      <c r="H12" s="199">
        <f t="shared" si="0"/>
        <v>0</v>
      </c>
      <c r="I12" s="198">
        <f t="shared" si="4"/>
        <v>0</v>
      </c>
      <c r="J12" s="198">
        <f t="shared" ref="J12:K21" si="6">J11</f>
        <v>0</v>
      </c>
      <c r="K12" s="198">
        <f>K11</f>
        <v>0</v>
      </c>
      <c r="L12" s="198">
        <f>L11</f>
        <v>0</v>
      </c>
      <c r="M12" s="199">
        <f t="shared" si="5"/>
        <v>0</v>
      </c>
    </row>
    <row r="13" spans="1:14" s="114" customFormat="1" ht="16.5" customHeight="1" x14ac:dyDescent="0.25">
      <c r="A13" s="207" t="s">
        <v>257</v>
      </c>
      <c r="B13" s="198">
        <f>B12</f>
        <v>0</v>
      </c>
      <c r="C13" s="196">
        <f t="shared" si="1"/>
        <v>0</v>
      </c>
      <c r="D13" s="196">
        <f t="shared" si="2"/>
        <v>0</v>
      </c>
      <c r="E13" s="196" t="b">
        <f t="shared" si="3"/>
        <v>0</v>
      </c>
      <c r="F13" s="195"/>
      <c r="G13" s="195"/>
      <c r="H13" s="199">
        <f t="shared" si="0"/>
        <v>0</v>
      </c>
      <c r="I13" s="198">
        <f t="shared" si="4"/>
        <v>0</v>
      </c>
      <c r="J13" s="198">
        <f t="shared" si="6"/>
        <v>0</v>
      </c>
      <c r="K13" s="198">
        <f t="shared" si="6"/>
        <v>0</v>
      </c>
      <c r="L13" s="198">
        <f t="shared" ref="L13:L21" si="7">L12</f>
        <v>0</v>
      </c>
      <c r="M13" s="199">
        <f t="shared" si="5"/>
        <v>0</v>
      </c>
    </row>
    <row r="14" spans="1:14" s="114" customFormat="1" ht="16.5" customHeight="1" x14ac:dyDescent="0.25">
      <c r="A14" s="207" t="s">
        <v>258</v>
      </c>
      <c r="B14" s="196">
        <f>B13+ROUND(3%*B13,-2)</f>
        <v>0</v>
      </c>
      <c r="C14" s="196">
        <f t="shared" si="1"/>
        <v>0</v>
      </c>
      <c r="D14" s="196">
        <f t="shared" si="2"/>
        <v>0</v>
      </c>
      <c r="E14" s="196" t="b">
        <f t="shared" si="3"/>
        <v>0</v>
      </c>
      <c r="F14" s="195"/>
      <c r="G14" s="195"/>
      <c r="H14" s="199">
        <f t="shared" si="0"/>
        <v>0</v>
      </c>
      <c r="I14" s="198">
        <f t="shared" si="4"/>
        <v>0</v>
      </c>
      <c r="J14" s="198">
        <f t="shared" si="6"/>
        <v>0</v>
      </c>
      <c r="K14" s="198">
        <f t="shared" si="6"/>
        <v>0</v>
      </c>
      <c r="L14" s="198">
        <f t="shared" si="7"/>
        <v>0</v>
      </c>
      <c r="M14" s="199">
        <f t="shared" si="5"/>
        <v>0</v>
      </c>
    </row>
    <row r="15" spans="1:14" s="114" customFormat="1" ht="16.5" customHeight="1" x14ac:dyDescent="0.25">
      <c r="A15" s="207" t="s">
        <v>259</v>
      </c>
      <c r="B15" s="198">
        <f>B14</f>
        <v>0</v>
      </c>
      <c r="C15" s="196">
        <f t="shared" si="1"/>
        <v>0</v>
      </c>
      <c r="D15" s="196">
        <f t="shared" si="2"/>
        <v>0</v>
      </c>
      <c r="E15" s="196" t="b">
        <f t="shared" si="3"/>
        <v>0</v>
      </c>
      <c r="F15" s="195"/>
      <c r="G15" s="195"/>
      <c r="H15" s="199">
        <f t="shared" si="0"/>
        <v>0</v>
      </c>
      <c r="I15" s="198">
        <f t="shared" si="4"/>
        <v>0</v>
      </c>
      <c r="J15" s="198"/>
      <c r="K15" s="198">
        <f t="shared" si="6"/>
        <v>0</v>
      </c>
      <c r="L15" s="198"/>
      <c r="M15" s="199">
        <f t="shared" si="5"/>
        <v>0</v>
      </c>
    </row>
    <row r="16" spans="1:14" s="114" customFormat="1" ht="16.5" customHeight="1" x14ac:dyDescent="0.25">
      <c r="A16" s="207" t="s">
        <v>260</v>
      </c>
      <c r="B16" s="198">
        <f>B15</f>
        <v>0</v>
      </c>
      <c r="C16" s="196">
        <f t="shared" si="1"/>
        <v>0</v>
      </c>
      <c r="D16" s="196">
        <f t="shared" si="2"/>
        <v>0</v>
      </c>
      <c r="E16" s="196" t="b">
        <f t="shared" si="3"/>
        <v>0</v>
      </c>
      <c r="F16" s="195"/>
      <c r="G16" s="195"/>
      <c r="H16" s="199">
        <f t="shared" si="0"/>
        <v>0</v>
      </c>
      <c r="I16" s="198">
        <f t="shared" si="4"/>
        <v>0</v>
      </c>
      <c r="J16" s="198">
        <f t="shared" si="6"/>
        <v>0</v>
      </c>
      <c r="K16" s="198">
        <f t="shared" si="6"/>
        <v>0</v>
      </c>
      <c r="L16" s="198">
        <f t="shared" si="7"/>
        <v>0</v>
      </c>
      <c r="M16" s="199">
        <f t="shared" si="5"/>
        <v>0</v>
      </c>
    </row>
    <row r="17" spans="1:13" s="114" customFormat="1" ht="16.5" customHeight="1" x14ac:dyDescent="0.25">
      <c r="A17" s="207" t="s">
        <v>261</v>
      </c>
      <c r="B17" s="198">
        <f t="shared" ref="B17:B21" si="8">B16</f>
        <v>0</v>
      </c>
      <c r="C17" s="196">
        <f t="shared" si="1"/>
        <v>0</v>
      </c>
      <c r="D17" s="196">
        <f t="shared" si="2"/>
        <v>0</v>
      </c>
      <c r="E17" s="196" t="b">
        <f t="shared" si="3"/>
        <v>0</v>
      </c>
      <c r="F17" s="195"/>
      <c r="G17" s="195"/>
      <c r="H17" s="199">
        <f t="shared" si="0"/>
        <v>0</v>
      </c>
      <c r="I17" s="198">
        <f t="shared" si="4"/>
        <v>0</v>
      </c>
      <c r="J17" s="198">
        <f t="shared" si="6"/>
        <v>0</v>
      </c>
      <c r="K17" s="198">
        <f t="shared" si="6"/>
        <v>0</v>
      </c>
      <c r="L17" s="198">
        <f t="shared" si="7"/>
        <v>0</v>
      </c>
      <c r="M17" s="199">
        <f t="shared" si="5"/>
        <v>0</v>
      </c>
    </row>
    <row r="18" spans="1:13" s="114" customFormat="1" ht="16.5" customHeight="1" x14ac:dyDescent="0.25">
      <c r="A18" s="207" t="s">
        <v>262</v>
      </c>
      <c r="B18" s="198">
        <f t="shared" si="8"/>
        <v>0</v>
      </c>
      <c r="C18" s="196">
        <f t="shared" si="1"/>
        <v>0</v>
      </c>
      <c r="D18" s="196">
        <f t="shared" si="2"/>
        <v>0</v>
      </c>
      <c r="E18" s="196" t="b">
        <f t="shared" si="3"/>
        <v>0</v>
      </c>
      <c r="F18" s="195"/>
      <c r="G18" s="195"/>
      <c r="H18" s="199">
        <f t="shared" si="0"/>
        <v>0</v>
      </c>
      <c r="I18" s="198">
        <f t="shared" si="4"/>
        <v>0</v>
      </c>
      <c r="J18" s="198">
        <f t="shared" si="6"/>
        <v>0</v>
      </c>
      <c r="K18" s="198">
        <f t="shared" si="6"/>
        <v>0</v>
      </c>
      <c r="L18" s="198">
        <f t="shared" si="7"/>
        <v>0</v>
      </c>
      <c r="M18" s="199">
        <f t="shared" si="5"/>
        <v>0</v>
      </c>
    </row>
    <row r="19" spans="1:13" s="114" customFormat="1" ht="16.5" customHeight="1" x14ac:dyDescent="0.25">
      <c r="A19" s="207" t="s">
        <v>263</v>
      </c>
      <c r="B19" s="198">
        <f t="shared" si="8"/>
        <v>0</v>
      </c>
      <c r="C19" s="196">
        <f t="shared" si="1"/>
        <v>0</v>
      </c>
      <c r="D19" s="196">
        <f t="shared" si="2"/>
        <v>0</v>
      </c>
      <c r="E19" s="196" t="b">
        <f t="shared" si="3"/>
        <v>0</v>
      </c>
      <c r="F19" s="195"/>
      <c r="G19" s="195"/>
      <c r="H19" s="199">
        <f t="shared" si="0"/>
        <v>0</v>
      </c>
      <c r="I19" s="198">
        <f t="shared" si="4"/>
        <v>0</v>
      </c>
      <c r="J19" s="198">
        <f t="shared" si="6"/>
        <v>0</v>
      </c>
      <c r="K19" s="198">
        <f t="shared" si="6"/>
        <v>0</v>
      </c>
      <c r="L19" s="198">
        <f t="shared" si="7"/>
        <v>0</v>
      </c>
      <c r="M19" s="199">
        <f t="shared" si="5"/>
        <v>0</v>
      </c>
    </row>
    <row r="20" spans="1:13" s="114" customFormat="1" ht="16.5" customHeight="1" x14ac:dyDescent="0.25">
      <c r="A20" s="207" t="s">
        <v>264</v>
      </c>
      <c r="B20" s="198">
        <f t="shared" si="8"/>
        <v>0</v>
      </c>
      <c r="C20" s="196">
        <f t="shared" si="1"/>
        <v>0</v>
      </c>
      <c r="D20" s="196">
        <f t="shared" si="2"/>
        <v>0</v>
      </c>
      <c r="E20" s="196" t="b">
        <f t="shared" si="3"/>
        <v>0</v>
      </c>
      <c r="F20" s="195"/>
      <c r="G20" s="195"/>
      <c r="H20" s="199">
        <f t="shared" si="0"/>
        <v>0</v>
      </c>
      <c r="I20" s="198">
        <f t="shared" si="4"/>
        <v>0</v>
      </c>
      <c r="J20" s="198">
        <f t="shared" si="6"/>
        <v>0</v>
      </c>
      <c r="K20" s="198">
        <f t="shared" si="6"/>
        <v>0</v>
      </c>
      <c r="L20" s="198">
        <f t="shared" si="7"/>
        <v>0</v>
      </c>
      <c r="M20" s="199">
        <f t="shared" si="5"/>
        <v>0</v>
      </c>
    </row>
    <row r="21" spans="1:13" s="114" customFormat="1" ht="16.5" customHeight="1" x14ac:dyDescent="0.25">
      <c r="A21" s="207" t="s">
        <v>265</v>
      </c>
      <c r="B21" s="198">
        <f t="shared" si="8"/>
        <v>0</v>
      </c>
      <c r="C21" s="196">
        <f t="shared" si="1"/>
        <v>0</v>
      </c>
      <c r="D21" s="196">
        <f t="shared" si="2"/>
        <v>0</v>
      </c>
      <c r="E21" s="196" t="b">
        <f t="shared" si="3"/>
        <v>0</v>
      </c>
      <c r="F21" s="195"/>
      <c r="G21" s="195"/>
      <c r="H21" s="199">
        <f t="shared" si="0"/>
        <v>0</v>
      </c>
      <c r="I21" s="198">
        <f t="shared" si="4"/>
        <v>0</v>
      </c>
      <c r="J21" s="198">
        <f t="shared" si="6"/>
        <v>0</v>
      </c>
      <c r="K21" s="198">
        <f t="shared" si="6"/>
        <v>0</v>
      </c>
      <c r="L21" s="198">
        <f t="shared" si="7"/>
        <v>0</v>
      </c>
      <c r="M21" s="199">
        <f t="shared" si="5"/>
        <v>0</v>
      </c>
    </row>
    <row r="22" spans="1:13" s="114" customFormat="1" ht="16.5" customHeight="1" x14ac:dyDescent="0.25">
      <c r="A22" s="208" t="s">
        <v>18</v>
      </c>
      <c r="B22" s="200">
        <f>SUM(B10:B21)</f>
        <v>0</v>
      </c>
      <c r="C22" s="200">
        <f t="shared" ref="C22:M22" si="9">SUM(C10:C21)</f>
        <v>0</v>
      </c>
      <c r="D22" s="200">
        <f t="shared" si="9"/>
        <v>0</v>
      </c>
      <c r="E22" s="200">
        <f t="shared" si="9"/>
        <v>0</v>
      </c>
      <c r="F22" s="200">
        <f t="shared" si="9"/>
        <v>0</v>
      </c>
      <c r="G22" s="199">
        <f t="shared" si="9"/>
        <v>0</v>
      </c>
      <c r="H22" s="199">
        <f t="shared" si="9"/>
        <v>0</v>
      </c>
      <c r="I22" s="199">
        <f t="shared" si="9"/>
        <v>0</v>
      </c>
      <c r="J22" s="199">
        <f t="shared" si="9"/>
        <v>0</v>
      </c>
      <c r="K22" s="199">
        <f t="shared" si="9"/>
        <v>0</v>
      </c>
      <c r="L22" s="199">
        <f t="shared" si="9"/>
        <v>0</v>
      </c>
      <c r="M22" s="199">
        <f t="shared" si="9"/>
        <v>0</v>
      </c>
    </row>
    <row r="23" spans="1:13" x14ac:dyDescent="0.25">
      <c r="E23" s="44"/>
      <c r="F23" s="44"/>
      <c r="G23" s="44"/>
      <c r="H23" s="44"/>
      <c r="I23" s="44"/>
      <c r="J23" s="44"/>
      <c r="K23" s="44"/>
      <c r="L23" s="44"/>
      <c r="M23" s="44"/>
    </row>
    <row r="24" spans="1:13" s="2" customFormat="1" x14ac:dyDescent="0.25">
      <c r="A24" s="413" t="s">
        <v>94</v>
      </c>
      <c r="B24" s="413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s="2" customFormat="1" x14ac:dyDescent="0.25">
      <c r="A25" s="415" t="s">
        <v>95</v>
      </c>
      <c r="B25" s="415"/>
      <c r="C25" s="415"/>
      <c r="D25" s="415"/>
      <c r="E25" s="415"/>
      <c r="F25" s="152"/>
      <c r="G25" s="152"/>
      <c r="H25" s="152"/>
      <c r="I25" s="152"/>
      <c r="J25" s="152"/>
      <c r="K25" s="152"/>
      <c r="L25" s="48"/>
      <c r="M25" s="152"/>
    </row>
    <row r="26" spans="1:13" s="2" customFormat="1" x14ac:dyDescent="0.25">
      <c r="E26" s="152"/>
      <c r="F26" s="152"/>
      <c r="G26" s="152"/>
      <c r="H26" s="152"/>
      <c r="I26" s="152"/>
      <c r="J26" s="152"/>
      <c r="K26" s="152"/>
      <c r="L26" s="158"/>
      <c r="M26" s="152"/>
    </row>
    <row r="27" spans="1:13" s="161" customFormat="1" ht="15.75" x14ac:dyDescent="0.25">
      <c r="A27" s="159"/>
      <c r="B27" s="160"/>
      <c r="H27" s="162"/>
      <c r="I27" s="162"/>
      <c r="J27" s="162"/>
      <c r="K27" s="163"/>
    </row>
    <row r="28" spans="1:13" s="161" customFormat="1" ht="15.75" x14ac:dyDescent="0.25">
      <c r="A28" s="164"/>
      <c r="H28" s="162"/>
      <c r="I28" s="162"/>
      <c r="J28" s="162"/>
      <c r="K28" s="163"/>
    </row>
    <row r="29" spans="1:13" s="115" customFormat="1" x14ac:dyDescent="0.25">
      <c r="A29" s="65"/>
      <c r="B29" s="154"/>
      <c r="C29" s="154"/>
      <c r="D29" s="154"/>
      <c r="E29" s="154"/>
      <c r="G29" s="154"/>
      <c r="H29" s="154"/>
      <c r="I29" s="154"/>
      <c r="J29" s="154"/>
      <c r="K29" s="154"/>
      <c r="L29" s="154"/>
      <c r="M29" s="257" t="s">
        <v>230</v>
      </c>
    </row>
    <row r="30" spans="1:13" x14ac:dyDescent="0.25">
      <c r="A30" s="112"/>
    </row>
  </sheetData>
  <sheetProtection password="CB52" sheet="1" objects="1" scenarios="1"/>
  <mergeCells count="14">
    <mergeCell ref="A24:B24"/>
    <mergeCell ref="A6:K6"/>
    <mergeCell ref="A25:E25"/>
    <mergeCell ref="A1:C1"/>
    <mergeCell ref="L1:M1"/>
    <mergeCell ref="E1:H1"/>
    <mergeCell ref="B7:G7"/>
    <mergeCell ref="L6:M6"/>
    <mergeCell ref="L7:M7"/>
    <mergeCell ref="B3:K3"/>
    <mergeCell ref="B4:K4"/>
    <mergeCell ref="B5:K5"/>
    <mergeCell ref="L5:M5"/>
    <mergeCell ref="L4:M4"/>
  </mergeCells>
  <pageMargins left="0.92" right="0.17" top="0.38" bottom="1" header="0.3" footer="0.2"/>
  <pageSetup paperSize="9" orientation="landscape" r:id="rId1"/>
  <headerFooter>
    <oddFooter>&amp;C&amp;9Developed by Mr. Shaikh Rizwan, Office Assistant, A. Torab &amp; Co. (Chartered Accountants) 
 https://www.aliah.ac.in/finance-offices           tax.rizz@gmail.com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>
      <selection activeCell="G7" sqref="G7"/>
    </sheetView>
  </sheetViews>
  <sheetFormatPr defaultRowHeight="15" x14ac:dyDescent="0.25"/>
  <cols>
    <col min="1" max="1" width="9.140625" style="37"/>
    <col min="2" max="2" width="6.28515625" style="37" customWidth="1"/>
    <col min="3" max="4" width="9.140625" style="37"/>
    <col min="5" max="5" width="6.7109375" style="37" customWidth="1"/>
    <col min="6" max="6" width="3.42578125" style="37" customWidth="1"/>
    <col min="7" max="7" width="10.140625" style="37" customWidth="1"/>
    <col min="8" max="8" width="9.140625" style="37"/>
    <col min="9" max="9" width="7.42578125" style="37" customWidth="1"/>
    <col min="10" max="10" width="18.28515625" style="37" customWidth="1"/>
    <col min="11" max="16384" width="9.140625" style="37"/>
  </cols>
  <sheetData>
    <row r="1" spans="1:11" x14ac:dyDescent="0.25">
      <c r="A1" s="2"/>
      <c r="B1" s="2"/>
      <c r="C1" s="2"/>
      <c r="D1" s="2"/>
      <c r="E1" s="2"/>
      <c r="F1" s="2"/>
      <c r="G1" s="2"/>
      <c r="H1" s="2"/>
    </row>
    <row r="2" spans="1:11" x14ac:dyDescent="0.25">
      <c r="A2" s="421" t="s">
        <v>84</v>
      </c>
      <c r="B2" s="421"/>
      <c r="C2" s="421"/>
      <c r="D2" s="421"/>
      <c r="E2" s="421"/>
      <c r="F2" s="421"/>
      <c r="G2" s="421"/>
      <c r="H2" s="421"/>
    </row>
    <row r="3" spans="1:11" x14ac:dyDescent="0.25">
      <c r="A3" s="2"/>
      <c r="B3" s="2"/>
      <c r="C3" s="2"/>
      <c r="D3" s="2"/>
      <c r="E3" s="2"/>
      <c r="F3" s="2"/>
      <c r="G3" s="2"/>
      <c r="H3" s="2"/>
    </row>
    <row r="4" spans="1:11" x14ac:dyDescent="0.25">
      <c r="A4" s="427" t="s">
        <v>296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1" x14ac:dyDescent="0.25">
      <c r="A5" s="2"/>
      <c r="B5" s="222"/>
      <c r="C5" s="2"/>
      <c r="D5" s="2"/>
      <c r="E5" s="2"/>
      <c r="F5" s="2"/>
      <c r="G5" s="2"/>
      <c r="H5" s="2"/>
    </row>
    <row r="6" spans="1:11" ht="23.25" customHeight="1" x14ac:dyDescent="0.25">
      <c r="A6" s="223"/>
      <c r="B6" s="422" t="s">
        <v>88</v>
      </c>
      <c r="C6" s="422"/>
      <c r="D6" s="422"/>
      <c r="E6" s="422"/>
      <c r="F6" s="422"/>
      <c r="G6" s="422"/>
      <c r="H6" s="223"/>
    </row>
    <row r="7" spans="1:11" ht="23.25" customHeight="1" x14ac:dyDescent="0.3">
      <c r="A7" s="224"/>
      <c r="B7" s="229">
        <v>1</v>
      </c>
      <c r="C7" s="368" t="s">
        <v>102</v>
      </c>
      <c r="D7" s="368"/>
      <c r="E7" s="368"/>
      <c r="F7" s="368"/>
      <c r="G7" s="230" t="s">
        <v>46</v>
      </c>
      <c r="H7" s="225" t="s">
        <v>101</v>
      </c>
    </row>
    <row r="8" spans="1:11" ht="23.25" customHeight="1" x14ac:dyDescent="0.25">
      <c r="A8" s="224"/>
      <c r="B8" s="229">
        <v>2</v>
      </c>
      <c r="C8" s="368" t="s">
        <v>85</v>
      </c>
      <c r="D8" s="426"/>
      <c r="E8" s="426"/>
      <c r="F8" s="426"/>
      <c r="G8" s="230" t="s">
        <v>46</v>
      </c>
      <c r="H8" s="2"/>
    </row>
    <row r="9" spans="1:11" ht="23.25" customHeight="1" x14ac:dyDescent="0.25">
      <c r="A9" s="224"/>
      <c r="B9" s="229">
        <v>3</v>
      </c>
      <c r="C9" s="368" t="s">
        <v>86</v>
      </c>
      <c r="D9" s="426"/>
      <c r="E9" s="426"/>
      <c r="F9" s="426"/>
      <c r="G9" s="230" t="s">
        <v>46</v>
      </c>
      <c r="H9" s="2"/>
    </row>
    <row r="10" spans="1:11" ht="24" customHeight="1" x14ac:dyDescent="0.25">
      <c r="A10" s="224"/>
      <c r="B10" s="229">
        <v>4</v>
      </c>
      <c r="C10" s="368" t="s">
        <v>87</v>
      </c>
      <c r="D10" s="426"/>
      <c r="E10" s="426"/>
      <c r="F10" s="426"/>
      <c r="G10" s="230" t="s">
        <v>46</v>
      </c>
      <c r="H10" s="2"/>
    </row>
    <row r="11" spans="1:11" ht="24" customHeight="1" x14ac:dyDescent="0.25">
      <c r="A11" s="2"/>
      <c r="B11" s="422" t="s">
        <v>89</v>
      </c>
      <c r="C11" s="422"/>
      <c r="D11" s="422"/>
      <c r="E11" s="422"/>
      <c r="F11" s="422"/>
      <c r="G11" s="422"/>
      <c r="H11" s="2"/>
    </row>
    <row r="12" spans="1:11" ht="23.25" customHeight="1" x14ac:dyDescent="0.25">
      <c r="A12" s="2"/>
      <c r="B12" s="229">
        <v>1</v>
      </c>
      <c r="C12" s="368" t="s">
        <v>90</v>
      </c>
      <c r="D12" s="426"/>
      <c r="E12" s="426"/>
      <c r="F12" s="426"/>
      <c r="G12" s="230" t="s">
        <v>46</v>
      </c>
    </row>
    <row r="13" spans="1:11" ht="23.25" customHeight="1" x14ac:dyDescent="0.25">
      <c r="A13" s="2"/>
      <c r="B13" s="229">
        <v>2</v>
      </c>
      <c r="C13" s="368" t="s">
        <v>297</v>
      </c>
      <c r="D13" s="426"/>
      <c r="E13" s="426"/>
      <c r="F13" s="426"/>
      <c r="G13" s="230" t="s">
        <v>46</v>
      </c>
    </row>
    <row r="14" spans="1:11" x14ac:dyDescent="0.25">
      <c r="A14" s="224"/>
      <c r="B14" s="226"/>
      <c r="C14" s="226"/>
      <c r="D14" s="226"/>
      <c r="E14" s="224"/>
      <c r="F14" s="227"/>
      <c r="G14" s="224"/>
      <c r="H14" s="2"/>
    </row>
    <row r="15" spans="1:11" x14ac:dyDescent="0.25">
      <c r="A15" s="224"/>
      <c r="B15" s="226"/>
      <c r="C15" s="226"/>
      <c r="D15" s="226"/>
      <c r="E15" s="224"/>
      <c r="F15" s="227"/>
      <c r="G15" s="224"/>
      <c r="H15" s="2"/>
    </row>
    <row r="16" spans="1:11" x14ac:dyDescent="0.25">
      <c r="A16" s="428" t="s">
        <v>91</v>
      </c>
      <c r="B16" s="428"/>
      <c r="C16" s="2"/>
      <c r="D16" s="2"/>
      <c r="E16" s="2"/>
      <c r="F16" s="2"/>
      <c r="G16" s="2"/>
      <c r="H16" s="2"/>
    </row>
    <row r="17" spans="1:8" x14ac:dyDescent="0.25">
      <c r="A17" s="429"/>
      <c r="B17" s="430"/>
      <c r="C17" s="430"/>
      <c r="D17" s="430"/>
      <c r="E17" s="430"/>
      <c r="F17" s="430"/>
      <c r="G17" s="430"/>
      <c r="H17" s="431"/>
    </row>
    <row r="18" spans="1:8" x14ac:dyDescent="0.25">
      <c r="A18" s="423"/>
      <c r="B18" s="424"/>
      <c r="C18" s="424"/>
      <c r="D18" s="424"/>
      <c r="E18" s="424"/>
      <c r="F18" s="424"/>
      <c r="G18" s="424"/>
      <c r="H18" s="425"/>
    </row>
    <row r="19" spans="1:8" x14ac:dyDescent="0.25">
      <c r="A19" s="423"/>
      <c r="B19" s="424"/>
      <c r="C19" s="424"/>
      <c r="D19" s="424"/>
      <c r="E19" s="424"/>
      <c r="F19" s="424"/>
      <c r="G19" s="424"/>
      <c r="H19" s="425"/>
    </row>
    <row r="20" spans="1:8" x14ac:dyDescent="0.25">
      <c r="A20" s="423"/>
      <c r="B20" s="424"/>
      <c r="C20" s="424"/>
      <c r="D20" s="424"/>
      <c r="E20" s="424"/>
      <c r="F20" s="424"/>
      <c r="G20" s="424"/>
      <c r="H20" s="425"/>
    </row>
    <row r="21" spans="1:8" x14ac:dyDescent="0.25">
      <c r="A21" s="423"/>
      <c r="B21" s="424"/>
      <c r="C21" s="424"/>
      <c r="D21" s="424"/>
      <c r="E21" s="424"/>
      <c r="F21" s="424"/>
      <c r="G21" s="424"/>
      <c r="H21" s="425"/>
    </row>
    <row r="22" spans="1:8" x14ac:dyDescent="0.25">
      <c r="A22" s="423"/>
      <c r="B22" s="424"/>
      <c r="C22" s="424"/>
      <c r="D22" s="424"/>
      <c r="E22" s="424"/>
      <c r="F22" s="424"/>
      <c r="G22" s="424"/>
      <c r="H22" s="425"/>
    </row>
    <row r="23" spans="1:8" x14ac:dyDescent="0.25">
      <c r="A23" s="423"/>
      <c r="B23" s="424"/>
      <c r="C23" s="424"/>
      <c r="D23" s="424"/>
      <c r="E23" s="424"/>
      <c r="F23" s="424"/>
      <c r="G23" s="424"/>
      <c r="H23" s="425"/>
    </row>
    <row r="24" spans="1:8" x14ac:dyDescent="0.25">
      <c r="A24" s="423"/>
      <c r="B24" s="424"/>
      <c r="C24" s="424"/>
      <c r="D24" s="424"/>
      <c r="E24" s="424"/>
      <c r="F24" s="424"/>
      <c r="G24" s="424"/>
      <c r="H24" s="425"/>
    </row>
    <row r="25" spans="1:8" x14ac:dyDescent="0.25">
      <c r="A25" s="423"/>
      <c r="B25" s="424"/>
      <c r="C25" s="424"/>
      <c r="D25" s="424"/>
      <c r="E25" s="424"/>
      <c r="F25" s="424"/>
      <c r="G25" s="424"/>
      <c r="H25" s="425"/>
    </row>
    <row r="26" spans="1:8" x14ac:dyDescent="0.25">
      <c r="A26" s="423"/>
      <c r="B26" s="424"/>
      <c r="C26" s="424"/>
      <c r="D26" s="424"/>
      <c r="E26" s="424"/>
      <c r="F26" s="424"/>
      <c r="G26" s="424"/>
      <c r="H26" s="425"/>
    </row>
    <row r="27" spans="1:8" x14ac:dyDescent="0.25">
      <c r="A27" s="436"/>
      <c r="B27" s="437"/>
      <c r="C27" s="437"/>
      <c r="D27" s="437"/>
      <c r="E27" s="437"/>
      <c r="F27" s="437"/>
      <c r="G27" s="437"/>
      <c r="H27" s="438"/>
    </row>
    <row r="28" spans="1:8" x14ac:dyDescent="0.25">
      <c r="A28" s="228"/>
      <c r="B28" s="228"/>
      <c r="C28" s="228"/>
      <c r="D28" s="228"/>
      <c r="E28" s="228"/>
      <c r="F28" s="228"/>
      <c r="G28" s="228"/>
      <c r="H28" s="228"/>
    </row>
    <row r="29" spans="1:8" x14ac:dyDescent="0.25">
      <c r="A29" s="415" t="s">
        <v>208</v>
      </c>
      <c r="B29" s="415"/>
      <c r="C29" s="433">
        <f>Letter!E6</f>
        <v>0</v>
      </c>
      <c r="D29" s="433"/>
      <c r="E29" s="433"/>
      <c r="F29" s="433"/>
      <c r="G29" s="433"/>
      <c r="H29" s="2"/>
    </row>
    <row r="30" spans="1:8" ht="15.75" x14ac:dyDescent="0.25">
      <c r="A30" s="432" t="s">
        <v>209</v>
      </c>
      <c r="B30" s="415"/>
      <c r="C30" s="434">
        <f>Letter!E7</f>
        <v>0</v>
      </c>
      <c r="D30" s="434"/>
      <c r="E30" s="434"/>
      <c r="F30" s="434"/>
      <c r="G30" s="434"/>
      <c r="H30" s="2"/>
    </row>
    <row r="31" spans="1:8" ht="15.75" x14ac:dyDescent="0.25">
      <c r="A31" s="432" t="s">
        <v>210</v>
      </c>
      <c r="B31" s="415"/>
      <c r="C31" s="435">
        <f>Letter!E8</f>
        <v>0</v>
      </c>
      <c r="D31" s="435"/>
      <c r="E31" s="435"/>
      <c r="F31" s="435"/>
      <c r="G31" s="435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2"/>
      <c r="D44" s="2"/>
      <c r="E44" s="2"/>
      <c r="F44" s="2"/>
      <c r="G44" s="2"/>
    </row>
    <row r="45" spans="1:8" x14ac:dyDescent="0.25">
      <c r="A45" s="2"/>
      <c r="B45" s="2"/>
      <c r="C45" s="2"/>
      <c r="D45" s="2"/>
      <c r="E45" s="2"/>
      <c r="F45" s="2"/>
      <c r="G45" s="2"/>
    </row>
  </sheetData>
  <sheetProtection password="CB52" sheet="1" objects="1" scenarios="1"/>
  <mergeCells count="28">
    <mergeCell ref="A25:H25"/>
    <mergeCell ref="A26:H26"/>
    <mergeCell ref="A27:H27"/>
    <mergeCell ref="A22:H22"/>
    <mergeCell ref="A23:H23"/>
    <mergeCell ref="A24:H24"/>
    <mergeCell ref="A29:B29"/>
    <mergeCell ref="A30:B30"/>
    <mergeCell ref="A31:B31"/>
    <mergeCell ref="C29:G29"/>
    <mergeCell ref="C30:G30"/>
    <mergeCell ref="C31:G31"/>
    <mergeCell ref="A2:H2"/>
    <mergeCell ref="B6:G6"/>
    <mergeCell ref="B11:G11"/>
    <mergeCell ref="A20:H20"/>
    <mergeCell ref="A21:H21"/>
    <mergeCell ref="A18:H18"/>
    <mergeCell ref="A19:H19"/>
    <mergeCell ref="C12:F12"/>
    <mergeCell ref="C13:F13"/>
    <mergeCell ref="A4:K4"/>
    <mergeCell ref="A16:B16"/>
    <mergeCell ref="A17:H17"/>
    <mergeCell ref="C7:F7"/>
    <mergeCell ref="C8:F8"/>
    <mergeCell ref="C9:F9"/>
    <mergeCell ref="C10:F10"/>
  </mergeCells>
  <dataValidations count="3">
    <dataValidation type="list" allowBlank="1" showInputMessage="1" showErrorMessage="1" sqref="F14:F15">
      <formula1>#REF!</formula1>
    </dataValidation>
    <dataValidation type="list" allowBlank="1" showInputMessage="1" showErrorMessage="1" sqref="G7:G10">
      <formula1>"Select,Yes,No"</formula1>
    </dataValidation>
    <dataValidation type="list" allowBlank="1" showInputMessage="1" showErrorMessage="1" sqref="G12:G13">
      <formula1>"Select,Excellent,Good,Average,Poor"</formula1>
    </dataValidation>
  </dataValidations>
  <pageMargins left="0.68" right="0.68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Instructions</vt:lpstr>
      <vt:lpstr>Letter</vt:lpstr>
      <vt:lpstr>Salary</vt:lpstr>
      <vt:lpstr>Pension</vt:lpstr>
      <vt:lpstr>Chapter VI</vt:lpstr>
      <vt:lpstr>10(13A)</vt:lpstr>
      <vt:lpstr>IT Computation Form</vt:lpstr>
      <vt:lpstr>Form 12B</vt:lpstr>
      <vt:lpstr>Feedback</vt:lpstr>
      <vt:lpstr>IT Slab</vt:lpstr>
      <vt:lpstr>working sheet</vt:lpstr>
      <vt:lpstr>'IT Computation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2023-01-27T06:36:43Z</dcterms:modified>
</cp:coreProperties>
</file>